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leess\Box Sync\JV\Transparency\"/>
    </mc:Choice>
  </mc:AlternateContent>
  <xr:revisionPtr revIDLastSave="0" documentId="8_{7AEB20CB-D47E-4BEB-B424-64F0135EC980}" xr6:coauthVersionLast="44" xr6:coauthVersionMax="44" xr10:uidLastSave="{00000000-0000-0000-0000-000000000000}"/>
  <bookViews>
    <workbookView xWindow="-110" yWindow="-110" windowWidth="32220" windowHeight="17620" tabRatio="858"/>
  </bookViews>
  <sheets>
    <sheet name="general long term debt" sheetId="48" r:id="rId1"/>
  </sheets>
  <definedNames>
    <definedName name="_Fill" hidden="1">#REF!</definedName>
    <definedName name="spiffy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48" l="1"/>
  <c r="G32" i="48" s="1"/>
  <c r="E31" i="48"/>
  <c r="G31" i="48" s="1"/>
  <c r="C32" i="48"/>
  <c r="C31" i="48"/>
  <c r="C22" i="48"/>
  <c r="Y99" i="48"/>
  <c r="Z99" i="48"/>
  <c r="AA99" i="48"/>
  <c r="AB99" i="48"/>
  <c r="AD99" i="48"/>
  <c r="C24" i="48"/>
  <c r="E24" i="48"/>
  <c r="G24" i="48" s="1"/>
  <c r="E27" i="48"/>
  <c r="E30" i="48"/>
  <c r="C25" i="48"/>
  <c r="C26" i="48"/>
  <c r="C27" i="48"/>
  <c r="C28" i="48"/>
  <c r="C29" i="48"/>
  <c r="G29" i="48" s="1"/>
  <c r="C30" i="48"/>
  <c r="G30" i="48" s="1"/>
  <c r="AC95" i="48"/>
  <c r="AC94" i="48"/>
  <c r="AC93" i="48"/>
  <c r="AC92" i="48"/>
  <c r="AC91" i="48"/>
  <c r="AC90" i="48"/>
  <c r="AC89" i="48"/>
  <c r="AC88" i="48"/>
  <c r="AC87" i="48"/>
  <c r="AC86" i="48"/>
  <c r="AC85" i="48"/>
  <c r="AC99" i="48" s="1"/>
  <c r="AC84" i="48"/>
  <c r="G27" i="48"/>
  <c r="C23" i="48"/>
  <c r="C21" i="48"/>
  <c r="S92" i="48"/>
  <c r="U92" i="48" s="1"/>
  <c r="S91" i="48"/>
  <c r="S90" i="48"/>
  <c r="S89" i="48"/>
  <c r="U89" i="48"/>
  <c r="S88" i="48"/>
  <c r="U88" i="48" s="1"/>
  <c r="S87" i="48"/>
  <c r="S86" i="48"/>
  <c r="E23" i="48" s="1"/>
  <c r="G23" i="48" s="1"/>
  <c r="S85" i="48"/>
  <c r="U85" i="48" s="1"/>
  <c r="S84" i="48"/>
  <c r="V99" i="48"/>
  <c r="T99" i="48"/>
  <c r="R99" i="48"/>
  <c r="Q99" i="48"/>
  <c r="U96" i="48"/>
  <c r="U95" i="48"/>
  <c r="U94" i="48"/>
  <c r="U93" i="48"/>
  <c r="U91" i="48"/>
  <c r="U90" i="48"/>
  <c r="U87" i="48"/>
  <c r="U86" i="48"/>
  <c r="U84" i="48"/>
  <c r="E20" i="48"/>
  <c r="G20" i="48" s="1"/>
  <c r="E17" i="48"/>
  <c r="C18" i="48"/>
  <c r="C19" i="48"/>
  <c r="C20" i="48"/>
  <c r="C17" i="48"/>
  <c r="G17" i="48"/>
  <c r="L99" i="48"/>
  <c r="J99" i="48"/>
  <c r="N99" i="48"/>
  <c r="I99" i="48"/>
  <c r="K92" i="48"/>
  <c r="E29" i="48" s="1"/>
  <c r="K91" i="48"/>
  <c r="E28" i="48" s="1"/>
  <c r="G28" i="48" s="1"/>
  <c r="K90" i="48"/>
  <c r="K89" i="48"/>
  <c r="E26" i="48" s="1"/>
  <c r="K88" i="48"/>
  <c r="E25" i="48" s="1"/>
  <c r="G25" i="48" s="1"/>
  <c r="K87" i="48"/>
  <c r="M87" i="48" s="1"/>
  <c r="K86" i="48"/>
  <c r="K85" i="48"/>
  <c r="M85" i="48" s="1"/>
  <c r="K84" i="48"/>
  <c r="E21" i="48" s="1"/>
  <c r="G21" i="48" s="1"/>
  <c r="M84" i="48"/>
  <c r="M89" i="48"/>
  <c r="M91" i="48"/>
  <c r="M93" i="48"/>
  <c r="M94" i="48"/>
  <c r="M95" i="48"/>
  <c r="M96" i="48"/>
  <c r="K83" i="48"/>
  <c r="M83" i="48" s="1"/>
  <c r="K82" i="48"/>
  <c r="E19" i="48" s="1"/>
  <c r="K81" i="48"/>
  <c r="M81" i="48" s="1"/>
  <c r="M80" i="48"/>
  <c r="C12" i="48"/>
  <c r="E12" i="48"/>
  <c r="G12" i="48" s="1"/>
  <c r="E16" i="48"/>
  <c r="E15" i="48"/>
  <c r="E14" i="48"/>
  <c r="E13" i="48"/>
  <c r="C16" i="48"/>
  <c r="G16" i="48" s="1"/>
  <c r="C15" i="48"/>
  <c r="G15" i="48" s="1"/>
  <c r="C14" i="48"/>
  <c r="G14" i="48" s="1"/>
  <c r="C13" i="48"/>
  <c r="G13" i="48" s="1"/>
  <c r="E99" i="48"/>
  <c r="C99" i="48"/>
  <c r="G95" i="48"/>
  <c r="G94" i="48"/>
  <c r="G93" i="48"/>
  <c r="G92" i="48"/>
  <c r="G91" i="48"/>
  <c r="G90" i="48"/>
  <c r="G89" i="48"/>
  <c r="G88" i="48"/>
  <c r="G87" i="48"/>
  <c r="G86" i="48"/>
  <c r="G85" i="48"/>
  <c r="G84" i="48"/>
  <c r="G83" i="48"/>
  <c r="G82" i="48"/>
  <c r="G81" i="48"/>
  <c r="G80" i="48"/>
  <c r="G79" i="48"/>
  <c r="G78" i="48"/>
  <c r="A92" i="48"/>
  <c r="A93" i="48"/>
  <c r="A94" i="48" s="1"/>
  <c r="A95" i="48" s="1"/>
  <c r="A80" i="48"/>
  <c r="A81" i="48"/>
  <c r="A82" i="48" s="1"/>
  <c r="A83" i="48" s="1"/>
  <c r="A84" i="48" s="1"/>
  <c r="A85" i="48" s="1"/>
  <c r="A86" i="48" s="1"/>
  <c r="A87" i="48" s="1"/>
  <c r="A88" i="48" s="1"/>
  <c r="A89" i="48" s="1"/>
  <c r="A90" i="48" s="1"/>
  <c r="G77" i="48"/>
  <c r="G76" i="48"/>
  <c r="G99" i="48" s="1"/>
  <c r="G75" i="48"/>
  <c r="C11" i="48"/>
  <c r="G11" i="48" s="1"/>
  <c r="D33" i="48"/>
  <c r="V66" i="48"/>
  <c r="W66" i="48"/>
  <c r="X66" i="48"/>
  <c r="Y46" i="48"/>
  <c r="Y47" i="48"/>
  <c r="Y48" i="48"/>
  <c r="Y49" i="48"/>
  <c r="Y50" i="48"/>
  <c r="Y66" i="48" s="1"/>
  <c r="Y51" i="48"/>
  <c r="Y52" i="48"/>
  <c r="Y53" i="48"/>
  <c r="Y54" i="48"/>
  <c r="Y55" i="48"/>
  <c r="Y56" i="48"/>
  <c r="Y57" i="48"/>
  <c r="Y58" i="48"/>
  <c r="Y59" i="48"/>
  <c r="Y60" i="48"/>
  <c r="Y61" i="48"/>
  <c r="Y62" i="48"/>
  <c r="Y63" i="48"/>
  <c r="U66" i="48"/>
  <c r="P66" i="48"/>
  <c r="Q66" i="48"/>
  <c r="R66" i="48"/>
  <c r="S46" i="48"/>
  <c r="S47" i="48"/>
  <c r="S66" i="48" s="1"/>
  <c r="S48" i="48"/>
  <c r="S49" i="48"/>
  <c r="S50" i="48"/>
  <c r="S51" i="48"/>
  <c r="S52" i="48"/>
  <c r="S53" i="48"/>
  <c r="S54" i="48"/>
  <c r="S55" i="48"/>
  <c r="S56" i="48"/>
  <c r="S57" i="48"/>
  <c r="S58" i="48"/>
  <c r="S59" i="48"/>
  <c r="S60" i="48"/>
  <c r="S61" i="48"/>
  <c r="S62" i="48"/>
  <c r="O66" i="48"/>
  <c r="J66" i="48"/>
  <c r="K66" i="48"/>
  <c r="L66" i="48"/>
  <c r="M46" i="48"/>
  <c r="M47" i="48"/>
  <c r="M48" i="48"/>
  <c r="M49" i="48"/>
  <c r="M50" i="48"/>
  <c r="M66" i="48"/>
  <c r="I66" i="48"/>
  <c r="D66" i="48"/>
  <c r="E66" i="48"/>
  <c r="F66" i="48"/>
  <c r="G46" i="48"/>
  <c r="G47" i="48"/>
  <c r="G48" i="48"/>
  <c r="G66" i="48" s="1"/>
  <c r="G49" i="48"/>
  <c r="C66" i="48"/>
  <c r="V33" i="48"/>
  <c r="W33" i="48"/>
  <c r="X33" i="48"/>
  <c r="Y11" i="48"/>
  <c r="Y12" i="48"/>
  <c r="Y33" i="48" s="1"/>
  <c r="Y13" i="48"/>
  <c r="Y14" i="48"/>
  <c r="Y15" i="48"/>
  <c r="Y16" i="48"/>
  <c r="Y17" i="48"/>
  <c r="Y18" i="48"/>
  <c r="Y19" i="48"/>
  <c r="Y20" i="48"/>
  <c r="Y21" i="48"/>
  <c r="Y22" i="48"/>
  <c r="Y23" i="48"/>
  <c r="Y24" i="48"/>
  <c r="Y25" i="48"/>
  <c r="Y26" i="48"/>
  <c r="Y27" i="48"/>
  <c r="Y28" i="48"/>
  <c r="Y29" i="48"/>
  <c r="Y30" i="48"/>
  <c r="U33" i="48"/>
  <c r="P33" i="48"/>
  <c r="Q33" i="48"/>
  <c r="R33" i="48"/>
  <c r="S11" i="48"/>
  <c r="S33" i="48" s="1"/>
  <c r="S12" i="48"/>
  <c r="S13" i="48"/>
  <c r="S14" i="48"/>
  <c r="O33" i="48"/>
  <c r="J33" i="48"/>
  <c r="K33" i="48"/>
  <c r="L33" i="48"/>
  <c r="M11" i="48"/>
  <c r="M33" i="48" s="1"/>
  <c r="M12" i="48"/>
  <c r="M13" i="48"/>
  <c r="M14" i="48"/>
  <c r="M15" i="48"/>
  <c r="M16" i="48"/>
  <c r="M17" i="48"/>
  <c r="M18" i="48"/>
  <c r="M19" i="48"/>
  <c r="I33" i="48"/>
  <c r="F33" i="48"/>
  <c r="E11" i="48"/>
  <c r="E10" i="48"/>
  <c r="C10" i="48"/>
  <c r="G10" i="48" s="1"/>
  <c r="M10" i="48"/>
  <c r="S10" i="48"/>
  <c r="Y10" i="48"/>
  <c r="A11" i="48"/>
  <c r="A12" i="48"/>
  <c r="A13" i="48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G45" i="48"/>
  <c r="M45" i="48"/>
  <c r="S45" i="48"/>
  <c r="Y45" i="48"/>
  <c r="A46" i="48"/>
  <c r="A47" i="48"/>
  <c r="A48" i="48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4" i="48"/>
  <c r="A65" i="48"/>
  <c r="M90" i="48"/>
  <c r="M86" i="48"/>
  <c r="G26" i="48" l="1"/>
  <c r="G19" i="48"/>
  <c r="U99" i="48"/>
  <c r="M82" i="48"/>
  <c r="M99" i="48" s="1"/>
  <c r="E18" i="48"/>
  <c r="C33" i="48"/>
  <c r="S99" i="48"/>
  <c r="M92" i="48"/>
  <c r="E22" i="48"/>
  <c r="G22" i="48" s="1"/>
  <c r="K99" i="48"/>
  <c r="M88" i="48"/>
  <c r="G18" i="48" l="1"/>
  <c r="G33" i="48" s="1"/>
  <c r="E33" i="48"/>
</calcChain>
</file>

<file path=xl/sharedStrings.xml><?xml version="1.0" encoding="utf-8"?>
<sst xmlns="http://schemas.openxmlformats.org/spreadsheetml/2006/main" count="76" uniqueCount="28">
  <si>
    <t>Total</t>
  </si>
  <si>
    <t>Totals</t>
  </si>
  <si>
    <t>Principal</t>
  </si>
  <si>
    <t>Interest</t>
  </si>
  <si>
    <t>GENERAL LONG - TERM DEBT</t>
  </si>
  <si>
    <t>SCHEDULE OF DEBT SERVICE REQUIREMENTS TO MATURITY</t>
  </si>
  <si>
    <t>September 30, 2003</t>
  </si>
  <si>
    <t xml:space="preserve">CITY OF JERSEY VILLAGE, </t>
  </si>
  <si>
    <t>Annual Requirements for All Series</t>
  </si>
  <si>
    <t>MUD No. 247 Refunding Series 1991</t>
  </si>
  <si>
    <t>Certificates of Obligation Series 1994</t>
  </si>
  <si>
    <t>MUD No. 199 Refunding Series 1996</t>
  </si>
  <si>
    <t>General Obligation Refunding, Series 2000</t>
  </si>
  <si>
    <t>General Obligation Bonds, Series 2002</t>
  </si>
  <si>
    <t>General Obligation Bonds, Series 2003</t>
  </si>
  <si>
    <t>*</t>
  </si>
  <si>
    <t>Includes accreted interest on premium compound interest bonds</t>
  </si>
  <si>
    <t>Certificates of Obligation Series 2000</t>
  </si>
  <si>
    <t>General Obligaion Bonds, Series 2007</t>
  </si>
  <si>
    <t>General Obligation Refund Bond Series 2012</t>
  </si>
  <si>
    <t>Certificate of Obligation Series, 2015</t>
  </si>
  <si>
    <t xml:space="preserve">GOLF COURSE </t>
  </si>
  <si>
    <t>**  AS OF 2012 THE GOLF COURSE DEBT WAS CONSOLIDATED INTO THE GENERAL OBLIGATION REFUND BOND SERIES 2012</t>
  </si>
  <si>
    <t>AFTER 2015 THE PAYMENTS WILL BE INCLUDED INTO THE GENERAL OBLIGATION REFUND BOND SERIES 2012</t>
  </si>
  <si>
    <t xml:space="preserve">UNTIL YEAR 2026/  </t>
  </si>
  <si>
    <t>**</t>
  </si>
  <si>
    <t>General  Obligation Refund Bond Series, 2016</t>
  </si>
  <si>
    <t>** As of FYE18 the Certificate of Obligation Series 2015 was paid off. This was for the US290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</si>
</sst>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83" formatCode="_(* #,##0_);_(* \(#,##0\);_(* &quot;-&quot;??_);_(@_)"/>
    <numFmt numFmtId="184" formatCode="_(&quot;$&quot;* #,##0_);_(&quot;$&quot;* \(#,##0\);_(&quot;$&quot;* &quot;-&quot;??_);_(@_)"/>
    <numFmt numFmtId="201" formatCode="_(&quot;$&quot;* #,##0_);_(&quot;$&quot;* \(#,##0\);_(&quot;$&quot;* &quot; &quot;??_);_(@_)"/>
  </numFmts>
  <fonts count="13" x14ac:knownFonts="1">
    <font>
      <sz val="10"/>
      <name val="Arial"/>
    </font>
    <font>
      <sz val="10"/>
      <name val="Arial"/>
    </font>
    <font>
      <sz val="11"/>
      <name val="Tms Rmn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2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84" fontId="3" fillId="0" borderId="0" xfId="2" applyNumberFormat="1" applyFont="1"/>
    <xf numFmtId="183" fontId="3" fillId="0" borderId="0" xfId="1" applyNumberFormat="1" applyFont="1"/>
    <xf numFmtId="184" fontId="3" fillId="0" borderId="1" xfId="2" applyNumberFormat="1" applyFont="1" applyBorder="1"/>
    <xf numFmtId="184" fontId="3" fillId="0" borderId="0" xfId="0" applyNumberFormat="1" applyFont="1"/>
    <xf numFmtId="183" fontId="4" fillId="0" borderId="0" xfId="1" applyNumberFormat="1" applyFont="1"/>
    <xf numFmtId="184" fontId="3" fillId="0" borderId="0" xfId="2" applyNumberFormat="1" applyFont="1" applyBorder="1"/>
    <xf numFmtId="183" fontId="5" fillId="0" borderId="0" xfId="1" applyNumberFormat="1" applyFont="1"/>
    <xf numFmtId="37" fontId="8" fillId="0" borderId="0" xfId="3" applyFont="1" applyBorder="1" applyAlignment="1">
      <alignment horizontal="right"/>
    </xf>
    <xf numFmtId="183" fontId="3" fillId="0" borderId="0" xfId="1" applyNumberFormat="1" applyFont="1" applyBorder="1"/>
    <xf numFmtId="0" fontId="3" fillId="0" borderId="0" xfId="0" applyFont="1" applyAlignment="1">
      <alignment horizontal="center"/>
    </xf>
    <xf numFmtId="183" fontId="3" fillId="0" borderId="0" xfId="1" applyNumberFormat="1" applyFont="1" applyAlignment="1">
      <alignment horizontal="center"/>
    </xf>
    <xf numFmtId="37" fontId="5" fillId="0" borderId="0" xfId="3" applyNumberFormat="1" applyFont="1" applyBorder="1" applyAlignment="1" applyProtection="1">
      <alignment horizontal="left"/>
    </xf>
    <xf numFmtId="37" fontId="9" fillId="0" borderId="0" xfId="3" applyNumberFormat="1" applyFont="1" applyBorder="1" applyAlignment="1" applyProtection="1">
      <alignment horizontal="left"/>
    </xf>
    <xf numFmtId="183" fontId="3" fillId="0" borderId="0" xfId="1" applyNumberFormat="1" applyFont="1" applyBorder="1" applyAlignment="1">
      <alignment horizontal="center"/>
    </xf>
    <xf numFmtId="184" fontId="3" fillId="0" borderId="0" xfId="2" applyNumberFormat="1" applyFont="1" applyAlignment="1">
      <alignment horizontal="right"/>
    </xf>
    <xf numFmtId="37" fontId="9" fillId="0" borderId="0" xfId="3" quotePrefix="1" applyNumberFormat="1" applyFont="1" applyBorder="1" applyAlignment="1" applyProtection="1">
      <alignment horizontal="left"/>
    </xf>
    <xf numFmtId="184" fontId="3" fillId="0" borderId="0" xfId="2" applyNumberFormat="1" applyFont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3" fontId="6" fillId="0" borderId="0" xfId="1" applyNumberFormat="1" applyFont="1"/>
    <xf numFmtId="183" fontId="6" fillId="0" borderId="2" xfId="1" applyNumberFormat="1" applyFont="1" applyBorder="1"/>
    <xf numFmtId="183" fontId="6" fillId="0" borderId="2" xfId="1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37" fontId="10" fillId="0" borderId="0" xfId="3" applyNumberFormat="1" applyFont="1" applyBorder="1" applyAlignment="1" applyProtection="1">
      <alignment horizontal="left"/>
    </xf>
    <xf numFmtId="37" fontId="10" fillId="0" borderId="0" xfId="3" applyFont="1" applyBorder="1" applyAlignment="1">
      <alignment horizontal="right"/>
    </xf>
    <xf numFmtId="37" fontId="10" fillId="0" borderId="0" xfId="3" quotePrefix="1" applyNumberFormat="1" applyFont="1" applyBorder="1" applyAlignment="1" applyProtection="1">
      <alignment horizontal="left"/>
    </xf>
    <xf numFmtId="37" fontId="11" fillId="0" borderId="0" xfId="3" applyNumberFormat="1" applyFont="1" applyBorder="1" applyAlignment="1" applyProtection="1">
      <alignment horizontal="left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83" fontId="3" fillId="0" borderId="0" xfId="1" applyNumberFormat="1" applyFont="1" applyFill="1"/>
    <xf numFmtId="184" fontId="3" fillId="0" borderId="0" xfId="2" applyNumberFormat="1" applyFont="1" applyFill="1" applyAlignment="1">
      <alignment horizontal="center"/>
    </xf>
    <xf numFmtId="183" fontId="3" fillId="0" borderId="0" xfId="1" applyNumberFormat="1" applyFont="1" applyFill="1" applyBorder="1"/>
    <xf numFmtId="183" fontId="3" fillId="0" borderId="0" xfId="1" applyNumberFormat="1" applyFont="1" applyFill="1" applyAlignment="1">
      <alignment horizontal="center"/>
    </xf>
    <xf numFmtId="184" fontId="3" fillId="0" borderId="0" xfId="0" applyNumberFormat="1" applyFont="1" applyFill="1"/>
    <xf numFmtId="183" fontId="3" fillId="0" borderId="2" xfId="1" applyNumberFormat="1" applyFont="1" applyBorder="1"/>
    <xf numFmtId="183" fontId="3" fillId="0" borderId="2" xfId="1" applyNumberFormat="1" applyFont="1" applyBorder="1" applyAlignment="1">
      <alignment horizontal="center"/>
    </xf>
    <xf numFmtId="183" fontId="3" fillId="0" borderId="3" xfId="1" applyNumberFormat="1" applyFont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4" fillId="0" borderId="2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84" fontId="3" fillId="0" borderId="0" xfId="2" applyNumberFormat="1" applyFont="1" applyFill="1" applyBorder="1"/>
    <xf numFmtId="201" fontId="3" fillId="0" borderId="0" xfId="2" applyNumberFormat="1" applyFont="1" applyFill="1" applyBorder="1"/>
    <xf numFmtId="0" fontId="3" fillId="0" borderId="0" xfId="0" applyFont="1" applyFill="1" applyBorder="1"/>
  </cellXfs>
  <cellStyles count="4">
    <cellStyle name="Comma" xfId="1" builtinId="3"/>
    <cellStyle name="Currency" xfId="2" builtinId="4"/>
    <cellStyle name="Normal" xfId="0" builtinId="0"/>
    <cellStyle name="Normal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4"/>
  <sheetViews>
    <sheetView showGridLines="0" showZeros="0" tabSelected="1" zoomScale="85" zoomScaleNormal="100" workbookViewId="0">
      <selection activeCell="A107" sqref="A107"/>
    </sheetView>
  </sheetViews>
  <sheetFormatPr defaultColWidth="9.1796875" defaultRowHeight="14" x14ac:dyDescent="0.3"/>
  <cols>
    <col min="1" max="1" width="9.26953125" style="1" bestFit="1" customWidth="1"/>
    <col min="2" max="2" width="1.453125" style="1" customWidth="1"/>
    <col min="3" max="3" width="12.7265625" style="1" bestFit="1" customWidth="1"/>
    <col min="4" max="4" width="1.7265625" style="1" customWidth="1"/>
    <col min="5" max="5" width="13" style="1" customWidth="1"/>
    <col min="6" max="6" width="1.7265625" style="1" customWidth="1"/>
    <col min="7" max="7" width="13.7265625" style="1" customWidth="1"/>
    <col min="8" max="8" width="1.7265625" style="1" customWidth="1"/>
    <col min="9" max="9" width="11.26953125" style="1" customWidth="1"/>
    <col min="10" max="10" width="1.7265625" style="1" customWidth="1"/>
    <col min="11" max="11" width="11.26953125" style="1" customWidth="1"/>
    <col min="12" max="12" width="1.7265625" style="13" customWidth="1"/>
    <col min="13" max="13" width="11.26953125" style="1" customWidth="1"/>
    <col min="14" max="14" width="1.7265625" style="1" customWidth="1"/>
    <col min="15" max="15" width="11.26953125" style="1" customWidth="1"/>
    <col min="16" max="16" width="1.7265625" style="1" customWidth="1"/>
    <col min="17" max="17" width="11.26953125" style="1" customWidth="1"/>
    <col min="18" max="18" width="1.7265625" style="1" customWidth="1"/>
    <col min="19" max="19" width="11.26953125" style="1" customWidth="1"/>
    <col min="20" max="20" width="1.7265625" style="1" customWidth="1"/>
    <col min="21" max="21" width="12.26953125" style="1" customWidth="1"/>
    <col min="22" max="22" width="1.7265625" style="1" customWidth="1"/>
    <col min="23" max="23" width="12.26953125" style="1" customWidth="1"/>
    <col min="24" max="24" width="1.7265625" style="1" customWidth="1"/>
    <col min="25" max="25" width="12.26953125" style="1" customWidth="1"/>
    <col min="26" max="26" width="1.7265625" style="1" customWidth="1"/>
    <col min="27" max="27" width="12.26953125" style="1" customWidth="1"/>
    <col min="28" max="28" width="1.7265625" style="1" customWidth="1"/>
    <col min="29" max="29" width="12.26953125" style="1" customWidth="1"/>
    <col min="30" max="30" width="1.7265625" style="1" customWidth="1"/>
    <col min="31" max="31" width="12.26953125" style="1" customWidth="1"/>
    <col min="32" max="32" width="1.7265625" style="1" customWidth="1"/>
    <col min="33" max="33" width="12.26953125" style="1" customWidth="1"/>
    <col min="34" max="34" width="1.7265625" style="1" customWidth="1"/>
    <col min="35" max="35" width="12.26953125" style="1" customWidth="1"/>
    <col min="36" max="36" width="1.7265625" style="1" customWidth="1"/>
    <col min="37" max="37" width="12.26953125" style="1" customWidth="1"/>
    <col min="38" max="16384" width="9.1796875" style="1"/>
  </cols>
  <sheetData>
    <row r="1" spans="1:51" s="36" customFormat="1" ht="18" x14ac:dyDescent="0.4">
      <c r="A1" s="35" t="s">
        <v>7</v>
      </c>
      <c r="H1" s="37"/>
      <c r="L1" s="38"/>
    </row>
    <row r="2" spans="1:51" s="29" customFormat="1" ht="15.5" x14ac:dyDescent="0.35">
      <c r="A2" s="32" t="s">
        <v>4</v>
      </c>
      <c r="L2" s="30"/>
      <c r="AK2" s="33"/>
    </row>
    <row r="3" spans="1:51" s="29" customFormat="1" ht="15.5" x14ac:dyDescent="0.35">
      <c r="A3" s="32" t="s">
        <v>5</v>
      </c>
      <c r="L3" s="30"/>
    </row>
    <row r="4" spans="1:51" s="29" customFormat="1" ht="15.5" x14ac:dyDescent="0.35">
      <c r="A4" s="34"/>
      <c r="L4" s="30"/>
    </row>
    <row r="5" spans="1:51" s="2" customFormat="1" ht="13" x14ac:dyDescent="0.3">
      <c r="L5" s="25"/>
      <c r="U5" s="54"/>
      <c r="V5" s="54"/>
      <c r="W5" s="54"/>
      <c r="X5" s="54"/>
      <c r="Y5" s="54"/>
      <c r="Z5" s="54"/>
      <c r="AA5" s="54"/>
      <c r="AB5" s="53"/>
      <c r="AC5" s="53"/>
    </row>
    <row r="6" spans="1:51" s="2" customFormat="1" ht="13" x14ac:dyDescent="0.3">
      <c r="L6" s="25"/>
      <c r="U6" s="54" t="s">
        <v>21</v>
      </c>
      <c r="V6" s="54"/>
      <c r="W6" s="54" t="s">
        <v>25</v>
      </c>
      <c r="X6" s="54"/>
      <c r="Y6" s="54"/>
      <c r="Z6" s="54"/>
      <c r="AA6" s="54"/>
      <c r="AB6" s="53"/>
      <c r="AC6" s="55"/>
      <c r="AI6" s="31"/>
    </row>
    <row r="7" spans="1:51" s="21" customFormat="1" ht="13" x14ac:dyDescent="0.3">
      <c r="C7" s="22"/>
      <c r="D7" s="22"/>
      <c r="E7" s="23" t="s">
        <v>8</v>
      </c>
      <c r="F7" s="22"/>
      <c r="G7" s="22"/>
      <c r="I7" s="51"/>
      <c r="J7" s="51"/>
      <c r="K7" s="52" t="s">
        <v>9</v>
      </c>
      <c r="L7" s="52"/>
      <c r="M7" s="51"/>
      <c r="O7" s="22"/>
      <c r="P7" s="22"/>
      <c r="Q7" s="23" t="s">
        <v>10</v>
      </c>
      <c r="R7" s="22"/>
      <c r="S7" s="22"/>
      <c r="U7" s="56"/>
      <c r="V7" s="56"/>
      <c r="W7" s="52" t="s">
        <v>17</v>
      </c>
      <c r="X7" s="56"/>
      <c r="Y7" s="56"/>
      <c r="Z7" s="57"/>
      <c r="AA7" s="57"/>
      <c r="AB7" s="58"/>
      <c r="AC7" s="58"/>
      <c r="AF7" s="2"/>
      <c r="AG7" s="39"/>
      <c r="AH7" s="39"/>
      <c r="AI7" s="40"/>
      <c r="AJ7" s="39"/>
      <c r="AK7" s="39"/>
    </row>
    <row r="8" spans="1:51" s="24" customFormat="1" ht="13" x14ac:dyDescent="0.3">
      <c r="C8" s="23" t="s">
        <v>2</v>
      </c>
      <c r="E8" s="23" t="s">
        <v>3</v>
      </c>
      <c r="G8" s="23" t="s">
        <v>0</v>
      </c>
      <c r="I8" s="23" t="s">
        <v>2</v>
      </c>
      <c r="K8" s="23" t="s">
        <v>3</v>
      </c>
      <c r="M8" s="23" t="s">
        <v>0</v>
      </c>
      <c r="O8" s="23" t="s">
        <v>2</v>
      </c>
      <c r="Q8" s="23" t="s">
        <v>3</v>
      </c>
      <c r="S8" s="23" t="s">
        <v>0</v>
      </c>
      <c r="U8" s="52" t="s">
        <v>2</v>
      </c>
      <c r="V8" s="59"/>
      <c r="W8" s="52" t="s">
        <v>3</v>
      </c>
      <c r="X8" s="59"/>
      <c r="Y8" s="52" t="s">
        <v>0</v>
      </c>
      <c r="Z8" s="59"/>
      <c r="AA8" s="59"/>
      <c r="AB8" s="60"/>
      <c r="AC8" s="60"/>
      <c r="AF8" s="25"/>
      <c r="AG8" s="40"/>
      <c r="AH8" s="40"/>
      <c r="AI8" s="40"/>
      <c r="AJ8" s="40"/>
      <c r="AK8" s="40"/>
    </row>
    <row r="9" spans="1:51" x14ac:dyDescent="0.3">
      <c r="A9" s="13"/>
      <c r="C9" s="4"/>
      <c r="D9" s="4"/>
      <c r="E9" s="4"/>
      <c r="F9" s="4"/>
      <c r="G9" s="4"/>
      <c r="H9" s="4"/>
      <c r="I9" s="4"/>
      <c r="J9" s="4"/>
      <c r="K9" s="4"/>
      <c r="L9" s="20"/>
      <c r="M9" s="4"/>
      <c r="N9" s="4"/>
      <c r="O9" s="4"/>
      <c r="P9" s="4"/>
      <c r="Q9" s="4"/>
      <c r="R9" s="4"/>
      <c r="S9" s="4"/>
      <c r="T9" s="4"/>
      <c r="U9" s="62"/>
      <c r="V9" s="61"/>
      <c r="W9" s="61"/>
      <c r="X9" s="61"/>
      <c r="Y9" s="61"/>
      <c r="Z9" s="45"/>
      <c r="AA9" s="63"/>
      <c r="AB9" s="42"/>
      <c r="AC9" s="42"/>
      <c r="AF9" s="4"/>
      <c r="AG9" s="9"/>
      <c r="AH9" s="9"/>
      <c r="AI9" s="9"/>
      <c r="AJ9" s="9"/>
      <c r="AK9" s="9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13">
        <v>2005</v>
      </c>
      <c r="C10" s="4">
        <f>I10+O10+U10+C45+I45+O45+U45</f>
        <v>814163</v>
      </c>
      <c r="D10" s="4"/>
      <c r="E10" s="4">
        <f>K10+Q10+W10+E45+K45+Q45+W45</f>
        <v>1307164</v>
      </c>
      <c r="F10" s="4"/>
      <c r="G10" s="4">
        <f t="shared" ref="G10:G27" si="0">SUM(C10:F10)</f>
        <v>2121327</v>
      </c>
      <c r="H10" s="4"/>
      <c r="I10" s="4">
        <v>19163</v>
      </c>
      <c r="J10" s="4"/>
      <c r="K10" s="4">
        <v>509876</v>
      </c>
      <c r="L10" s="20" t="s">
        <v>15</v>
      </c>
      <c r="M10" s="4">
        <f t="shared" ref="M10:M19" si="1">SUM(I10:L10)</f>
        <v>529039</v>
      </c>
      <c r="N10" s="4"/>
      <c r="O10" s="4">
        <v>150000</v>
      </c>
      <c r="P10" s="4"/>
      <c r="Q10" s="4">
        <v>41050</v>
      </c>
      <c r="R10" s="4"/>
      <c r="S10" s="4">
        <f>SUM(O10:R10)</f>
        <v>191050</v>
      </c>
      <c r="T10" s="4"/>
      <c r="U10" s="61">
        <v>170000</v>
      </c>
      <c r="V10" s="61"/>
      <c r="W10" s="61">
        <v>399737</v>
      </c>
      <c r="X10" s="61"/>
      <c r="Y10" s="61">
        <f t="shared" ref="Y10:Y30" si="2">SUM(U10:X10)</f>
        <v>569737</v>
      </c>
      <c r="Z10" s="45"/>
      <c r="AA10" s="63"/>
      <c r="AB10" s="42"/>
      <c r="AC10" s="42"/>
      <c r="AF10" s="5"/>
      <c r="AG10" s="12"/>
      <c r="AH10" s="12"/>
      <c r="AI10" s="12"/>
      <c r="AJ10" s="12"/>
      <c r="AK10" s="12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13">
        <f t="shared" ref="A11:A30" si="3">A10+1</f>
        <v>2006</v>
      </c>
      <c r="C11" s="5">
        <f>I11+O11+U11+C46+I46+O46+U46</f>
        <v>840729</v>
      </c>
      <c r="D11" s="5"/>
      <c r="E11" s="5">
        <f>K11+Q11+W11+E46+K46+Q46+W46</f>
        <v>1273938</v>
      </c>
      <c r="F11" s="5"/>
      <c r="G11" s="5">
        <f t="shared" si="0"/>
        <v>2114667</v>
      </c>
      <c r="H11" s="5"/>
      <c r="I11" s="5">
        <v>15729</v>
      </c>
      <c r="J11" s="5"/>
      <c r="K11" s="5">
        <v>523311</v>
      </c>
      <c r="L11" s="20" t="s">
        <v>15</v>
      </c>
      <c r="M11" s="5">
        <f t="shared" si="1"/>
        <v>539040</v>
      </c>
      <c r="N11" s="5"/>
      <c r="O11" s="5">
        <v>150000</v>
      </c>
      <c r="P11" s="5"/>
      <c r="Q11" s="5">
        <v>32875</v>
      </c>
      <c r="R11" s="5"/>
      <c r="S11" s="5">
        <f>SUM(O11:R11)</f>
        <v>182875</v>
      </c>
      <c r="T11" s="5"/>
      <c r="U11" s="45">
        <v>180000</v>
      </c>
      <c r="V11" s="45"/>
      <c r="W11" s="45">
        <v>387488</v>
      </c>
      <c r="X11" s="45"/>
      <c r="Y11" s="45">
        <f t="shared" si="2"/>
        <v>567488</v>
      </c>
      <c r="Z11" s="45"/>
      <c r="AA11" s="63"/>
      <c r="AB11" s="42"/>
      <c r="AC11" s="42"/>
      <c r="AF11" s="5"/>
      <c r="AG11" s="12"/>
      <c r="AH11" s="12"/>
      <c r="AI11" s="12"/>
      <c r="AJ11" s="12"/>
      <c r="AK11" s="12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13">
        <f t="shared" si="3"/>
        <v>2007</v>
      </c>
      <c r="C12" s="5">
        <f>I12+O12+U12+C47+I47+O47+U47+C75</f>
        <v>862094</v>
      </c>
      <c r="D12" s="5"/>
      <c r="E12" s="5">
        <f>K12+Q12+W12+E47+K47+Q47+W47+E75</f>
        <v>1213905</v>
      </c>
      <c r="F12" s="5"/>
      <c r="G12" s="5">
        <f t="shared" si="0"/>
        <v>2075999</v>
      </c>
      <c r="H12" s="5"/>
      <c r="I12" s="5">
        <v>12094</v>
      </c>
      <c r="J12" s="5"/>
      <c r="K12" s="5">
        <v>511946</v>
      </c>
      <c r="L12" s="20" t="s">
        <v>15</v>
      </c>
      <c r="M12" s="5">
        <f t="shared" si="1"/>
        <v>524040</v>
      </c>
      <c r="N12" s="5"/>
      <c r="O12" s="5">
        <v>150000</v>
      </c>
      <c r="P12" s="5"/>
      <c r="Q12" s="5">
        <v>24438</v>
      </c>
      <c r="R12" s="5"/>
      <c r="S12" s="5">
        <f>SUM(O12:R12)</f>
        <v>174438</v>
      </c>
      <c r="T12" s="5"/>
      <c r="U12" s="45">
        <v>190000</v>
      </c>
      <c r="V12" s="45"/>
      <c r="W12" s="45">
        <v>374537</v>
      </c>
      <c r="X12" s="45"/>
      <c r="Y12" s="45">
        <f t="shared" si="2"/>
        <v>564537</v>
      </c>
      <c r="Z12" s="45"/>
      <c r="AA12" s="63"/>
      <c r="AB12" s="42"/>
      <c r="AC12" s="42"/>
      <c r="AF12" s="5"/>
      <c r="AG12" s="12"/>
      <c r="AH12" s="12"/>
      <c r="AI12" s="12"/>
      <c r="AJ12" s="12"/>
      <c r="AK12" s="12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s="42" customFormat="1" x14ac:dyDescent="0.3">
      <c r="A13" s="41">
        <f t="shared" si="3"/>
        <v>2008</v>
      </c>
      <c r="C13" s="43">
        <f>I13+O13+U13+C48+I48+O48+U48+C76</f>
        <v>920054</v>
      </c>
      <c r="D13" s="43"/>
      <c r="E13" s="43">
        <f>K13+Q13+W13+E48+K48+Q48+W48+E76</f>
        <v>1612086</v>
      </c>
      <c r="F13" s="43"/>
      <c r="G13" s="43">
        <f t="shared" si="0"/>
        <v>2532140</v>
      </c>
      <c r="H13" s="43"/>
      <c r="I13" s="43">
        <v>10054</v>
      </c>
      <c r="J13" s="43"/>
      <c r="K13" s="43">
        <v>528986</v>
      </c>
      <c r="L13" s="44" t="s">
        <v>15</v>
      </c>
      <c r="M13" s="43">
        <f t="shared" si="1"/>
        <v>539040</v>
      </c>
      <c r="N13" s="43"/>
      <c r="O13" s="43">
        <v>175000</v>
      </c>
      <c r="P13" s="43"/>
      <c r="Q13" s="43">
        <v>15094</v>
      </c>
      <c r="R13" s="43"/>
      <c r="S13" s="43">
        <f>SUM(O13:R13)</f>
        <v>190094</v>
      </c>
      <c r="T13" s="43"/>
      <c r="U13" s="45">
        <v>205000</v>
      </c>
      <c r="V13" s="45"/>
      <c r="W13" s="45">
        <v>360713</v>
      </c>
      <c r="X13" s="45"/>
      <c r="Y13" s="45">
        <f t="shared" si="2"/>
        <v>565713</v>
      </c>
      <c r="Z13" s="45"/>
      <c r="AA13" s="63"/>
      <c r="AF13" s="43"/>
      <c r="AG13" s="45"/>
      <c r="AH13" s="45"/>
      <c r="AI13" s="45"/>
      <c r="AJ13" s="45"/>
      <c r="AK13" s="45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</row>
    <row r="14" spans="1:51" s="42" customFormat="1" x14ac:dyDescent="0.3">
      <c r="A14" s="41">
        <f t="shared" si="3"/>
        <v>2009</v>
      </c>
      <c r="C14" s="43">
        <f>I14+O14+U14+C49+I49+O49+U49+C77</f>
        <v>947732</v>
      </c>
      <c r="D14" s="43"/>
      <c r="E14" s="43">
        <f>K14+Q14+W14+E49+K49+Q49+W49+E77</f>
        <v>1498937</v>
      </c>
      <c r="F14" s="43"/>
      <c r="G14" s="43">
        <f t="shared" si="0"/>
        <v>2446669</v>
      </c>
      <c r="H14" s="43"/>
      <c r="I14" s="43">
        <v>7732</v>
      </c>
      <c r="J14" s="43"/>
      <c r="K14" s="43">
        <v>516308</v>
      </c>
      <c r="L14" s="44" t="s">
        <v>15</v>
      </c>
      <c r="M14" s="43">
        <f t="shared" si="1"/>
        <v>524040</v>
      </c>
      <c r="N14" s="43"/>
      <c r="O14" s="43">
        <v>175000</v>
      </c>
      <c r="P14" s="43"/>
      <c r="Q14" s="43">
        <v>5031</v>
      </c>
      <c r="R14" s="43"/>
      <c r="S14" s="43">
        <f>SUM(O14:R14)</f>
        <v>180031</v>
      </c>
      <c r="T14" s="43"/>
      <c r="U14" s="45">
        <v>215000</v>
      </c>
      <c r="V14" s="45"/>
      <c r="W14" s="45">
        <v>346012</v>
      </c>
      <c r="X14" s="45"/>
      <c r="Y14" s="45">
        <f t="shared" si="2"/>
        <v>561012</v>
      </c>
      <c r="Z14" s="45"/>
      <c r="AA14" s="63"/>
      <c r="AF14" s="43"/>
      <c r="AG14" s="45"/>
      <c r="AH14" s="45"/>
      <c r="AI14" s="45"/>
      <c r="AJ14" s="45"/>
      <c r="AK14" s="45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</row>
    <row r="15" spans="1:51" s="42" customFormat="1" x14ac:dyDescent="0.3">
      <c r="A15" s="41">
        <f t="shared" si="3"/>
        <v>2010</v>
      </c>
      <c r="C15" s="43">
        <f>I15+O15+U15+C50+I50+O50+U50+C78</f>
        <v>699317</v>
      </c>
      <c r="D15" s="43"/>
      <c r="E15" s="43">
        <f>K15+Q15+W15+E50+K50+Q50+W50+E78</f>
        <v>1636735</v>
      </c>
      <c r="F15" s="43"/>
      <c r="G15" s="43">
        <f t="shared" si="0"/>
        <v>2336052</v>
      </c>
      <c r="H15" s="43"/>
      <c r="I15" s="43">
        <v>9317</v>
      </c>
      <c r="J15" s="43"/>
      <c r="K15" s="43">
        <v>704723</v>
      </c>
      <c r="L15" s="44" t="s">
        <v>15</v>
      </c>
      <c r="M15" s="43">
        <f t="shared" si="1"/>
        <v>714040</v>
      </c>
      <c r="N15" s="43"/>
      <c r="O15" s="43"/>
      <c r="P15" s="43"/>
      <c r="Q15" s="43"/>
      <c r="R15" s="43"/>
      <c r="S15" s="43"/>
      <c r="T15" s="43"/>
      <c r="U15" s="45">
        <v>230000</v>
      </c>
      <c r="V15" s="45"/>
      <c r="W15" s="45">
        <v>330438</v>
      </c>
      <c r="X15" s="45"/>
      <c r="Y15" s="45">
        <f t="shared" si="2"/>
        <v>560438</v>
      </c>
      <c r="Z15" s="45"/>
      <c r="AA15" s="63"/>
      <c r="AF15" s="43"/>
      <c r="AG15" s="45"/>
      <c r="AH15" s="45"/>
      <c r="AI15" s="45"/>
      <c r="AJ15" s="45"/>
      <c r="AK15" s="45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</row>
    <row r="16" spans="1:51" s="42" customFormat="1" x14ac:dyDescent="0.3">
      <c r="A16" s="41">
        <f t="shared" si="3"/>
        <v>2011</v>
      </c>
      <c r="C16" s="43">
        <f>I16+O16+U16+C51+I51+O51+U51+C79</f>
        <v>622447</v>
      </c>
      <c r="D16" s="43"/>
      <c r="E16" s="43">
        <f>K16+Q16+W16+E51+K51+Q51+W51+E79</f>
        <v>1603224</v>
      </c>
      <c r="F16" s="43"/>
      <c r="G16" s="43">
        <f t="shared" si="0"/>
        <v>2225671</v>
      </c>
      <c r="H16" s="43"/>
      <c r="I16" s="43">
        <v>7447</v>
      </c>
      <c r="J16" s="43"/>
      <c r="K16" s="43">
        <v>706593</v>
      </c>
      <c r="L16" s="44" t="s">
        <v>15</v>
      </c>
      <c r="M16" s="43">
        <f t="shared" si="1"/>
        <v>714040</v>
      </c>
      <c r="N16" s="43"/>
      <c r="O16" s="43"/>
      <c r="P16" s="43"/>
      <c r="Q16" s="43"/>
      <c r="R16" s="43"/>
      <c r="S16" s="43"/>
      <c r="T16" s="43"/>
      <c r="U16" s="45">
        <v>245000</v>
      </c>
      <c r="V16" s="45"/>
      <c r="W16" s="45">
        <v>313812</v>
      </c>
      <c r="X16" s="45"/>
      <c r="Y16" s="45">
        <f t="shared" si="2"/>
        <v>558812</v>
      </c>
      <c r="Z16" s="45"/>
      <c r="AA16" s="63"/>
      <c r="AF16" s="43"/>
      <c r="AG16" s="45"/>
      <c r="AH16" s="45"/>
      <c r="AI16" s="45"/>
      <c r="AJ16" s="45"/>
      <c r="AK16" s="45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</row>
    <row r="17" spans="1:51" s="42" customFormat="1" x14ac:dyDescent="0.3">
      <c r="A17" s="41">
        <f t="shared" si="3"/>
        <v>2012</v>
      </c>
      <c r="C17" s="43">
        <f>I17+O17+U17+C52+I52+O52+U52+C80+I80</f>
        <v>1235000</v>
      </c>
      <c r="D17" s="43"/>
      <c r="E17" s="43">
        <f>K17+Q17+W17+E52+K52+Q52+W52+E80+K80</f>
        <v>877223.58</v>
      </c>
      <c r="F17" s="43"/>
      <c r="G17" s="43">
        <f t="shared" si="0"/>
        <v>2112223.58</v>
      </c>
      <c r="H17" s="43"/>
      <c r="I17" s="43">
        <v>565000</v>
      </c>
      <c r="J17" s="43"/>
      <c r="K17" s="43">
        <v>149040</v>
      </c>
      <c r="L17" s="44" t="s">
        <v>15</v>
      </c>
      <c r="M17" s="43">
        <f t="shared" si="1"/>
        <v>714040</v>
      </c>
      <c r="N17" s="43"/>
      <c r="O17" s="43"/>
      <c r="P17" s="43"/>
      <c r="Q17" s="43"/>
      <c r="R17" s="43"/>
      <c r="S17" s="43"/>
      <c r="T17" s="43"/>
      <c r="U17" s="45">
        <v>260000</v>
      </c>
      <c r="V17" s="45"/>
      <c r="W17" s="45">
        <v>183418.75</v>
      </c>
      <c r="X17" s="45"/>
      <c r="Y17" s="45">
        <f t="shared" si="2"/>
        <v>443418.75</v>
      </c>
      <c r="Z17" s="45"/>
      <c r="AA17" s="63"/>
      <c r="AF17" s="43"/>
      <c r="AG17" s="45"/>
      <c r="AH17" s="45"/>
      <c r="AI17" s="45"/>
      <c r="AJ17" s="45"/>
      <c r="AK17" s="45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</row>
    <row r="18" spans="1:51" x14ac:dyDescent="0.3">
      <c r="A18" s="13">
        <f t="shared" si="3"/>
        <v>2013</v>
      </c>
      <c r="C18" s="43">
        <f>I18+O18+U18+C53+I53+O53+U53+C81+I81</f>
        <v>1405000</v>
      </c>
      <c r="D18" s="5"/>
      <c r="E18" s="43">
        <f>K18+Q18+W18+E53+K53+Q53+W53+E81+K81</f>
        <v>756961.5</v>
      </c>
      <c r="F18" s="5"/>
      <c r="G18" s="5">
        <f t="shared" si="0"/>
        <v>2161961.5</v>
      </c>
      <c r="H18" s="5"/>
      <c r="I18" s="5">
        <v>615000</v>
      </c>
      <c r="J18" s="5"/>
      <c r="K18" s="5">
        <v>103275</v>
      </c>
      <c r="L18" s="20" t="s">
        <v>15</v>
      </c>
      <c r="M18" s="5">
        <f t="shared" si="1"/>
        <v>718275</v>
      </c>
      <c r="N18" s="5"/>
      <c r="O18" s="5"/>
      <c r="P18" s="5"/>
      <c r="Q18" s="5"/>
      <c r="R18" s="5"/>
      <c r="S18" s="5"/>
      <c r="T18" s="5"/>
      <c r="U18" s="45">
        <v>275000</v>
      </c>
      <c r="V18" s="45"/>
      <c r="W18" s="45">
        <v>51975</v>
      </c>
      <c r="X18" s="45"/>
      <c r="Y18" s="45">
        <f t="shared" si="2"/>
        <v>326975</v>
      </c>
      <c r="Z18" s="45"/>
      <c r="AA18" s="63"/>
      <c r="AB18" s="42"/>
      <c r="AC18" s="42"/>
      <c r="AF18" s="5"/>
      <c r="AG18" s="12"/>
      <c r="AH18" s="12"/>
      <c r="AI18" s="12"/>
      <c r="AJ18" s="12"/>
      <c r="AK18" s="12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s="42" customFormat="1" x14ac:dyDescent="0.3">
      <c r="A19" s="41">
        <f t="shared" si="3"/>
        <v>2014</v>
      </c>
      <c r="C19" s="43">
        <f>I19+O19+U19+C54+I54+O54+U54+C82+I82</f>
        <v>1495000</v>
      </c>
      <c r="D19" s="43"/>
      <c r="E19" s="43">
        <f>K19+Q19+W19+E54+K54+Q54+W54+E82+K82</f>
        <v>671741</v>
      </c>
      <c r="F19" s="43"/>
      <c r="G19" s="43">
        <f t="shared" si="0"/>
        <v>2166741</v>
      </c>
      <c r="H19" s="43"/>
      <c r="I19" s="43">
        <v>660000</v>
      </c>
      <c r="J19" s="43"/>
      <c r="K19" s="43">
        <v>53460</v>
      </c>
      <c r="L19" s="44" t="s">
        <v>15</v>
      </c>
      <c r="M19" s="43">
        <f t="shared" si="1"/>
        <v>713460</v>
      </c>
      <c r="N19" s="43"/>
      <c r="O19" s="43"/>
      <c r="P19" s="43"/>
      <c r="Q19" s="43"/>
      <c r="R19" s="43"/>
      <c r="S19" s="43"/>
      <c r="T19" s="43"/>
      <c r="U19" s="45">
        <v>295000</v>
      </c>
      <c r="V19" s="45"/>
      <c r="W19" s="45">
        <v>32025</v>
      </c>
      <c r="X19" s="45"/>
      <c r="Y19" s="45">
        <f t="shared" si="2"/>
        <v>327025</v>
      </c>
      <c r="Z19" s="45"/>
      <c r="AA19" s="63"/>
      <c r="AF19" s="43"/>
      <c r="AG19" s="45"/>
      <c r="AH19" s="45"/>
      <c r="AI19" s="45"/>
      <c r="AJ19" s="45"/>
      <c r="AK19" s="45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</row>
    <row r="20" spans="1:51" s="42" customFormat="1" x14ac:dyDescent="0.3">
      <c r="A20" s="41">
        <f t="shared" si="3"/>
        <v>2015</v>
      </c>
      <c r="C20" s="43">
        <f>I20+O20+U20+C55+I55+O55+U55+C83+I83</f>
        <v>1050000</v>
      </c>
      <c r="D20" s="43"/>
      <c r="E20" s="43">
        <f>K20+Q20+W20+E55+K55+Q55+W55+E83+K83</f>
        <v>576656</v>
      </c>
      <c r="F20" s="43"/>
      <c r="G20" s="43">
        <f t="shared" si="0"/>
        <v>1626656</v>
      </c>
      <c r="H20" s="43"/>
      <c r="I20" s="43"/>
      <c r="J20" s="43"/>
      <c r="K20" s="43"/>
      <c r="L20" s="46"/>
      <c r="M20" s="43"/>
      <c r="N20" s="43"/>
      <c r="O20" s="43"/>
      <c r="P20" s="43"/>
      <c r="Q20" s="43"/>
      <c r="R20" s="43"/>
      <c r="S20" s="43"/>
      <c r="T20" s="43"/>
      <c r="U20" s="45">
        <v>310000</v>
      </c>
      <c r="V20" s="45"/>
      <c r="W20" s="45">
        <v>10850</v>
      </c>
      <c r="X20" s="45"/>
      <c r="Y20" s="45">
        <f t="shared" si="2"/>
        <v>320850</v>
      </c>
      <c r="Z20" s="45"/>
      <c r="AA20" s="63"/>
      <c r="AF20" s="43"/>
      <c r="AG20" s="45"/>
      <c r="AH20" s="45"/>
      <c r="AI20" s="45"/>
      <c r="AJ20" s="45"/>
      <c r="AK20" s="45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</row>
    <row r="21" spans="1:51" s="42" customFormat="1" x14ac:dyDescent="0.3">
      <c r="A21" s="41">
        <f t="shared" si="3"/>
        <v>2016</v>
      </c>
      <c r="C21" s="43">
        <f>I21+O21+U21+C56+I56+O56+U56+C84+I84+Q84</f>
        <v>1765000</v>
      </c>
      <c r="D21" s="43"/>
      <c r="E21" s="43">
        <f>K21+Q21+W21+E56+K56+Q56+W56+E84+K84+S84</f>
        <v>734043</v>
      </c>
      <c r="F21" s="43"/>
      <c r="G21" s="43">
        <f t="shared" si="0"/>
        <v>2499043</v>
      </c>
      <c r="H21" s="43"/>
      <c r="I21" s="43"/>
      <c r="J21" s="43"/>
      <c r="K21" s="43"/>
      <c r="L21" s="46"/>
      <c r="M21" s="43"/>
      <c r="N21" s="43"/>
      <c r="O21" s="43"/>
      <c r="P21" s="43"/>
      <c r="Q21" s="43"/>
      <c r="R21" s="43"/>
      <c r="S21" s="43"/>
      <c r="T21" s="43"/>
      <c r="U21" s="45"/>
      <c r="V21" s="45"/>
      <c r="W21" s="45"/>
      <c r="X21" s="45"/>
      <c r="Y21" s="45">
        <f t="shared" si="2"/>
        <v>0</v>
      </c>
      <c r="Z21" s="45"/>
      <c r="AA21" s="63"/>
      <c r="AF21" s="43"/>
      <c r="AG21" s="45"/>
      <c r="AH21" s="45"/>
      <c r="AI21" s="45"/>
      <c r="AJ21" s="45"/>
      <c r="AK21" s="45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</row>
    <row r="22" spans="1:51" s="42" customFormat="1" x14ac:dyDescent="0.3">
      <c r="A22" s="41">
        <f t="shared" si="3"/>
        <v>2017</v>
      </c>
      <c r="C22" s="43">
        <f>I22+O22+U22+C57+I57+O57+U57+C85+I85+Q85</f>
        <v>1875000</v>
      </c>
      <c r="D22" s="43"/>
      <c r="E22" s="43">
        <f>K22+Q22+W22+E57+K57+Q57+W57+E85+K85+S85+AA85</f>
        <v>519777.51</v>
      </c>
      <c r="F22" s="43"/>
      <c r="G22" s="43">
        <f>SUM(C22:F22)</f>
        <v>2394777.5099999998</v>
      </c>
      <c r="H22" s="43"/>
      <c r="I22" s="43"/>
      <c r="J22" s="43"/>
      <c r="K22" s="43"/>
      <c r="L22" s="46"/>
      <c r="M22" s="43"/>
      <c r="N22" s="43"/>
      <c r="O22" s="43"/>
      <c r="P22" s="43"/>
      <c r="Q22" s="43"/>
      <c r="R22" s="43"/>
      <c r="S22" s="43"/>
      <c r="T22" s="43"/>
      <c r="U22" s="45"/>
      <c r="V22" s="45"/>
      <c r="W22" s="45"/>
      <c r="X22" s="45"/>
      <c r="Y22" s="45">
        <f t="shared" si="2"/>
        <v>0</v>
      </c>
      <c r="Z22" s="45"/>
      <c r="AA22" s="63"/>
      <c r="AF22" s="43"/>
      <c r="AG22" s="45"/>
      <c r="AH22" s="45"/>
      <c r="AI22" s="45"/>
      <c r="AJ22" s="45"/>
      <c r="AK22" s="45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</row>
    <row r="23" spans="1:51" s="42" customFormat="1" x14ac:dyDescent="0.3">
      <c r="A23" s="41">
        <f t="shared" si="3"/>
        <v>2018</v>
      </c>
      <c r="C23" s="43">
        <f>I23+O23+U23+C58+I58+O58+U58+C86+I86+Q86</f>
        <v>1925000</v>
      </c>
      <c r="D23" s="43"/>
      <c r="E23" s="43">
        <f t="shared" ref="E23:E30" si="4">K23+Q23+W23+E58+K58+Q58+W58+E86+K86+S86+AA86</f>
        <v>473421.88</v>
      </c>
      <c r="F23" s="43"/>
      <c r="G23" s="43">
        <f t="shared" si="0"/>
        <v>2398421.88</v>
      </c>
      <c r="H23" s="43"/>
      <c r="I23" s="43"/>
      <c r="J23" s="43"/>
      <c r="K23" s="43"/>
      <c r="L23" s="46"/>
      <c r="M23" s="43"/>
      <c r="N23" s="43"/>
      <c r="O23" s="43"/>
      <c r="P23" s="43"/>
      <c r="Q23" s="43"/>
      <c r="R23" s="43"/>
      <c r="S23" s="43"/>
      <c r="T23" s="43"/>
      <c r="U23" s="45"/>
      <c r="V23" s="45"/>
      <c r="W23" s="45"/>
      <c r="X23" s="45"/>
      <c r="Y23" s="45">
        <f t="shared" si="2"/>
        <v>0</v>
      </c>
      <c r="Z23" s="45"/>
      <c r="AA23" s="63"/>
      <c r="AF23" s="43"/>
      <c r="AG23" s="45"/>
      <c r="AH23" s="45"/>
      <c r="AI23" s="45"/>
      <c r="AJ23" s="45"/>
      <c r="AK23" s="45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</row>
    <row r="24" spans="1:51" x14ac:dyDescent="0.3">
      <c r="A24" s="13">
        <f t="shared" si="3"/>
        <v>2019</v>
      </c>
      <c r="C24" s="43">
        <f>I24+O24+U24+C59+I59+O59+U59+C87+I87+Q87+Y87</f>
        <v>1970000</v>
      </c>
      <c r="D24" s="5"/>
      <c r="E24" s="43">
        <f t="shared" si="4"/>
        <v>432420</v>
      </c>
      <c r="F24" s="5"/>
      <c r="G24" s="5">
        <f t="shared" si="0"/>
        <v>2402420</v>
      </c>
      <c r="H24" s="5"/>
      <c r="I24" s="5"/>
      <c r="J24" s="5"/>
      <c r="K24" s="5"/>
      <c r="L24" s="14"/>
      <c r="M24" s="5"/>
      <c r="N24" s="5"/>
      <c r="O24" s="5"/>
      <c r="P24" s="5"/>
      <c r="Q24" s="5"/>
      <c r="R24" s="5"/>
      <c r="S24" s="5"/>
      <c r="T24" s="5"/>
      <c r="U24" s="45"/>
      <c r="V24" s="45"/>
      <c r="W24" s="45"/>
      <c r="X24" s="45"/>
      <c r="Y24" s="45">
        <f t="shared" si="2"/>
        <v>0</v>
      </c>
      <c r="Z24" s="45"/>
      <c r="AA24" s="63"/>
      <c r="AB24" s="42"/>
      <c r="AC24" s="42"/>
      <c r="AF24" s="5"/>
      <c r="AG24" s="12"/>
      <c r="AH24" s="12"/>
      <c r="AI24" s="12"/>
      <c r="AJ24" s="12"/>
      <c r="AK24" s="12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13">
        <f t="shared" si="3"/>
        <v>2020</v>
      </c>
      <c r="C25" s="43">
        <f t="shared" ref="C25:C30" si="5">I25+O25+U25+C60+I60+O60+U60+C88+I88+Q88+Y88</f>
        <v>2015000</v>
      </c>
      <c r="D25" s="5"/>
      <c r="E25" s="43">
        <f t="shared" si="4"/>
        <v>389690</v>
      </c>
      <c r="F25" s="5"/>
      <c r="G25" s="5">
        <f t="shared" si="0"/>
        <v>2404690</v>
      </c>
      <c r="H25" s="5"/>
      <c r="I25" s="5"/>
      <c r="J25" s="5"/>
      <c r="K25" s="5"/>
      <c r="L25" s="14"/>
      <c r="M25" s="5"/>
      <c r="N25" s="5"/>
      <c r="O25" s="5"/>
      <c r="P25" s="5"/>
      <c r="Q25" s="5"/>
      <c r="R25" s="5"/>
      <c r="S25" s="5"/>
      <c r="T25" s="5"/>
      <c r="U25" s="43"/>
      <c r="V25" s="43"/>
      <c r="W25" s="43"/>
      <c r="X25" s="43"/>
      <c r="Y25" s="43">
        <f t="shared" si="2"/>
        <v>0</v>
      </c>
      <c r="Z25" s="43"/>
      <c r="AA25" s="42"/>
      <c r="AB25" s="42"/>
      <c r="AC25" s="42"/>
      <c r="AF25" s="5"/>
      <c r="AG25" s="12"/>
      <c r="AH25" s="12"/>
      <c r="AI25" s="12"/>
      <c r="AJ25" s="12"/>
      <c r="AK25" s="12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13">
        <f t="shared" si="3"/>
        <v>2021</v>
      </c>
      <c r="C26" s="43">
        <f t="shared" si="5"/>
        <v>2060000</v>
      </c>
      <c r="D26" s="5"/>
      <c r="E26" s="43">
        <f t="shared" si="4"/>
        <v>341410</v>
      </c>
      <c r="F26" s="5"/>
      <c r="G26" s="5">
        <f t="shared" si="0"/>
        <v>2401410</v>
      </c>
      <c r="H26" s="5"/>
      <c r="I26" s="5"/>
      <c r="J26" s="5"/>
      <c r="K26" s="5"/>
      <c r="L26" s="14"/>
      <c r="M26" s="5"/>
      <c r="N26" s="5"/>
      <c r="O26" s="5"/>
      <c r="P26" s="5"/>
      <c r="Q26" s="5"/>
      <c r="R26" s="5"/>
      <c r="S26" s="5"/>
      <c r="T26" s="5"/>
      <c r="U26" s="43"/>
      <c r="V26" s="43"/>
      <c r="W26" s="43"/>
      <c r="X26" s="43"/>
      <c r="Y26" s="43">
        <f t="shared" si="2"/>
        <v>0</v>
      </c>
      <c r="Z26" s="43"/>
      <c r="AA26" s="42"/>
      <c r="AB26" s="42"/>
      <c r="AC26" s="42"/>
      <c r="AF26" s="5"/>
      <c r="AG26" s="12"/>
      <c r="AH26" s="12"/>
      <c r="AI26" s="12"/>
      <c r="AJ26" s="12"/>
      <c r="AK26" s="12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13">
        <f t="shared" si="3"/>
        <v>2022</v>
      </c>
      <c r="C27" s="43">
        <f t="shared" si="5"/>
        <v>2110000</v>
      </c>
      <c r="D27" s="5"/>
      <c r="E27" s="43">
        <f t="shared" si="4"/>
        <v>290220</v>
      </c>
      <c r="F27" s="5"/>
      <c r="G27" s="5">
        <f t="shared" si="0"/>
        <v>2400220</v>
      </c>
      <c r="H27" s="5"/>
      <c r="I27" s="5"/>
      <c r="J27" s="5"/>
      <c r="K27" s="5"/>
      <c r="L27" s="14"/>
      <c r="M27" s="5"/>
      <c r="N27" s="5"/>
      <c r="O27" s="5"/>
      <c r="P27" s="5"/>
      <c r="Q27" s="5"/>
      <c r="R27" s="5"/>
      <c r="S27" s="5"/>
      <c r="T27" s="5"/>
      <c r="U27" s="43"/>
      <c r="V27" s="43"/>
      <c r="W27" s="43"/>
      <c r="X27" s="43"/>
      <c r="Y27" s="43">
        <f t="shared" si="2"/>
        <v>0</v>
      </c>
      <c r="Z27" s="43"/>
      <c r="AA27" s="42"/>
      <c r="AB27" s="42"/>
      <c r="AC27" s="42"/>
      <c r="AF27" s="5"/>
      <c r="AG27" s="12"/>
      <c r="AH27" s="12"/>
      <c r="AI27" s="12"/>
      <c r="AJ27" s="12"/>
      <c r="AK27" s="12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13">
        <f t="shared" si="3"/>
        <v>2023</v>
      </c>
      <c r="C28" s="43">
        <f t="shared" si="5"/>
        <v>2165000</v>
      </c>
      <c r="D28" s="5"/>
      <c r="E28" s="43">
        <f t="shared" si="4"/>
        <v>236055</v>
      </c>
      <c r="F28" s="5"/>
      <c r="G28" s="5">
        <f>SUM(C28:F28)</f>
        <v>2401055</v>
      </c>
      <c r="H28" s="5"/>
      <c r="I28" s="5"/>
      <c r="J28" s="5"/>
      <c r="K28" s="5"/>
      <c r="L28" s="1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2"/>
        <v>0</v>
      </c>
      <c r="Z28" s="5"/>
      <c r="AF28" s="5"/>
      <c r="AG28" s="12"/>
      <c r="AH28" s="12"/>
      <c r="AI28" s="12"/>
      <c r="AJ28" s="12"/>
      <c r="AK28" s="12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13">
        <f t="shared" si="3"/>
        <v>2024</v>
      </c>
      <c r="C29" s="43">
        <f t="shared" si="5"/>
        <v>2220000</v>
      </c>
      <c r="D29" s="5"/>
      <c r="E29" s="43">
        <f t="shared" si="4"/>
        <v>180420</v>
      </c>
      <c r="F29" s="5"/>
      <c r="G29" s="5">
        <f>SUM(C29:F29)</f>
        <v>2400420</v>
      </c>
      <c r="H29" s="12"/>
      <c r="I29" s="12"/>
      <c r="J29" s="12"/>
      <c r="K29" s="12"/>
      <c r="L29" s="17"/>
      <c r="M29" s="12"/>
      <c r="N29" s="12"/>
      <c r="O29" s="12"/>
      <c r="P29" s="12"/>
      <c r="Q29" s="12"/>
      <c r="R29" s="12"/>
      <c r="S29" s="12"/>
      <c r="T29" s="12"/>
      <c r="U29" s="5"/>
      <c r="V29" s="5"/>
      <c r="W29" s="5"/>
      <c r="X29" s="5"/>
      <c r="Y29" s="5">
        <f t="shared" si="2"/>
        <v>0</v>
      </c>
      <c r="Z29" s="5"/>
      <c r="AF29" s="5"/>
      <c r="AG29" s="12"/>
      <c r="AH29" s="12"/>
      <c r="AI29" s="12"/>
      <c r="AJ29" s="12"/>
      <c r="AK29" s="12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13">
        <f t="shared" si="3"/>
        <v>2025</v>
      </c>
      <c r="C30" s="43">
        <f t="shared" si="5"/>
        <v>2275000</v>
      </c>
      <c r="D30" s="5"/>
      <c r="E30" s="43">
        <f t="shared" si="4"/>
        <v>123285</v>
      </c>
      <c r="F30" s="5"/>
      <c r="G30" s="5">
        <f>SUM(C30:F30)</f>
        <v>2398285</v>
      </c>
      <c r="H30" s="5"/>
      <c r="I30" s="12"/>
      <c r="J30" s="5"/>
      <c r="K30" s="12"/>
      <c r="L30" s="14"/>
      <c r="M30" s="12"/>
      <c r="N30" s="5"/>
      <c r="O30" s="12"/>
      <c r="P30" s="5"/>
      <c r="Q30" s="12"/>
      <c r="R30" s="5"/>
      <c r="S30" s="12"/>
      <c r="T30" s="5"/>
      <c r="U30" s="5"/>
      <c r="V30" s="5"/>
      <c r="W30" s="5"/>
      <c r="X30" s="5"/>
      <c r="Y30" s="5">
        <f t="shared" si="2"/>
        <v>0</v>
      </c>
      <c r="Z30" s="5"/>
      <c r="AF30" s="5"/>
      <c r="AG30" s="12"/>
      <c r="AH30" s="12"/>
      <c r="AI30" s="12"/>
      <c r="AJ30" s="12"/>
      <c r="AK30" s="12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13">
        <v>2026</v>
      </c>
      <c r="C31" s="43">
        <f>Y94</f>
        <v>1545000</v>
      </c>
      <c r="D31" s="5"/>
      <c r="E31" s="43">
        <f>AA94</f>
        <v>71175</v>
      </c>
      <c r="F31" s="5"/>
      <c r="G31" s="5">
        <f>SUM(C31:F31)</f>
        <v>1616175</v>
      </c>
      <c r="H31" s="5"/>
      <c r="I31" s="12"/>
      <c r="J31" s="5"/>
      <c r="K31" s="12"/>
      <c r="L31" s="14"/>
      <c r="M31" s="12"/>
      <c r="N31" s="5"/>
      <c r="O31" s="12"/>
      <c r="P31" s="5"/>
      <c r="Q31" s="12"/>
      <c r="R31" s="5"/>
      <c r="S31" s="12"/>
      <c r="T31" s="5"/>
      <c r="U31" s="5"/>
      <c r="V31" s="5"/>
      <c r="W31" s="5"/>
      <c r="X31" s="5"/>
      <c r="Y31" s="5"/>
      <c r="Z31" s="5"/>
      <c r="AF31" s="5"/>
      <c r="AG31" s="12"/>
      <c r="AH31" s="12"/>
      <c r="AI31" s="12"/>
      <c r="AJ31" s="12"/>
      <c r="AK31" s="12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13">
        <v>2027</v>
      </c>
      <c r="C32" s="43">
        <f>Y95</f>
        <v>1600000</v>
      </c>
      <c r="D32" s="5"/>
      <c r="E32" s="43">
        <f>AA95</f>
        <v>24000</v>
      </c>
      <c r="F32" s="5"/>
      <c r="G32" s="5">
        <f>SUM(C32:F32)</f>
        <v>1624000</v>
      </c>
      <c r="H32" s="5"/>
      <c r="I32" s="12"/>
      <c r="J32" s="5"/>
      <c r="K32" s="12"/>
      <c r="L32" s="14"/>
      <c r="M32" s="12"/>
      <c r="N32" s="5"/>
      <c r="O32" s="12"/>
      <c r="P32" s="5"/>
      <c r="Q32" s="12"/>
      <c r="R32" s="5"/>
      <c r="S32" s="12"/>
      <c r="T32" s="5"/>
      <c r="U32" s="5"/>
      <c r="V32" s="5"/>
      <c r="W32" s="5"/>
      <c r="X32" s="5"/>
      <c r="Y32" s="5"/>
      <c r="Z32" s="5"/>
      <c r="AF32" s="5"/>
      <c r="AG32" s="12"/>
      <c r="AH32" s="12"/>
      <c r="AI32" s="12"/>
      <c r="AJ32" s="12"/>
      <c r="AK32" s="12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7" ht="14.5" thickBot="1" x14ac:dyDescent="0.35">
      <c r="A33" s="13" t="s">
        <v>1</v>
      </c>
      <c r="C33" s="6">
        <f>SUM(C12:C32)</f>
        <v>32761644</v>
      </c>
      <c r="D33" s="6">
        <f>SUM(D11:D30)</f>
        <v>0</v>
      </c>
      <c r="E33" s="6">
        <f>SUM(E12:E32)</f>
        <v>14263386.470000001</v>
      </c>
      <c r="F33" s="6">
        <f>SUM(F11:F30)</f>
        <v>0</v>
      </c>
      <c r="G33" s="6">
        <f>SUM(G12:G32)</f>
        <v>47025030.469999999</v>
      </c>
      <c r="H33" s="5"/>
      <c r="I33" s="6">
        <f>SUM(I11:I29)</f>
        <v>1902373</v>
      </c>
      <c r="J33" s="6">
        <f>SUM(J11:J29)</f>
        <v>0</v>
      </c>
      <c r="K33" s="6">
        <f>SUM(K11:K29)</f>
        <v>3797642</v>
      </c>
      <c r="L33" s="6">
        <f>SUM(L11:L29)</f>
        <v>0</v>
      </c>
      <c r="M33" s="6">
        <f>SUM(M11:M29)</f>
        <v>5700015</v>
      </c>
      <c r="N33" s="5"/>
      <c r="O33" s="6">
        <f>SUM(O11:O29)</f>
        <v>650000</v>
      </c>
      <c r="P33" s="6">
        <f>SUM(P11:P29)</f>
        <v>0</v>
      </c>
      <c r="Q33" s="6">
        <f>SUM(Q11:Q29)</f>
        <v>77438</v>
      </c>
      <c r="R33" s="6">
        <f>SUM(R11:R29)</f>
        <v>0</v>
      </c>
      <c r="S33" s="6">
        <f>SUM(S11:S29)</f>
        <v>727438</v>
      </c>
      <c r="T33" s="5"/>
      <c r="U33" s="6">
        <f>SUM(U11:U30)</f>
        <v>2405000</v>
      </c>
      <c r="V33" s="6">
        <f>SUM(V11:V30)</f>
        <v>0</v>
      </c>
      <c r="W33" s="6">
        <f>SUM(W11:W30)</f>
        <v>2391268.75</v>
      </c>
      <c r="X33" s="6">
        <f>SUM(X11:X30)</f>
        <v>0</v>
      </c>
      <c r="Y33" s="6">
        <f>SUM(Y11:Y30)</f>
        <v>4796268.75</v>
      </c>
      <c r="Z33" s="5"/>
      <c r="AF33" s="5"/>
      <c r="AG33" s="9"/>
      <c r="AH33" s="12"/>
      <c r="AI33" s="9"/>
      <c r="AJ33" s="12"/>
      <c r="AK33" s="9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7" ht="14.5" thickTop="1" x14ac:dyDescent="0.3">
      <c r="A34" s="18" t="s">
        <v>15</v>
      </c>
      <c r="B34" s="1" t="s">
        <v>16</v>
      </c>
      <c r="C34" s="5"/>
      <c r="D34" s="5"/>
      <c r="E34" s="5"/>
      <c r="F34" s="5"/>
      <c r="G34" s="5"/>
      <c r="H34" s="5"/>
      <c r="I34" s="5"/>
      <c r="J34" s="5"/>
      <c r="K34" s="5"/>
      <c r="L34" s="1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7" x14ac:dyDescent="0.3">
      <c r="C35" s="5"/>
      <c r="D35" s="5"/>
      <c r="E35" s="5"/>
      <c r="F35" s="5"/>
      <c r="G35" s="5"/>
      <c r="H35" s="5"/>
      <c r="I35" s="5"/>
      <c r="J35" s="5"/>
      <c r="K35" s="5"/>
      <c r="L35" s="1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7" x14ac:dyDescent="0.3">
      <c r="C36" s="5"/>
      <c r="D36" s="5"/>
      <c r="E36" s="5"/>
      <c r="F36" s="5"/>
      <c r="G36" s="5"/>
      <c r="H36" s="5"/>
      <c r="I36" s="5"/>
      <c r="J36" s="5"/>
      <c r="K36" s="5"/>
      <c r="L36" s="1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7" hidden="1" x14ac:dyDescent="0.3">
      <c r="A37" s="15" t="s">
        <v>7</v>
      </c>
      <c r="C37" s="5"/>
      <c r="D37" s="5"/>
      <c r="E37" s="5"/>
      <c r="F37" s="5"/>
      <c r="G37" s="5"/>
      <c r="H37" s="5"/>
      <c r="I37" s="5"/>
      <c r="J37" s="5"/>
      <c r="K37" s="5"/>
      <c r="L37" s="1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7" ht="14.5" hidden="1" x14ac:dyDescent="0.35">
      <c r="A38" s="16" t="s">
        <v>4</v>
      </c>
      <c r="C38" s="5"/>
      <c r="D38" s="5"/>
      <c r="E38" s="5"/>
      <c r="F38" s="5"/>
      <c r="G38" s="5"/>
      <c r="H38" s="5"/>
      <c r="I38" s="5"/>
      <c r="J38" s="5"/>
      <c r="K38" s="5"/>
      <c r="L38" s="1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1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7" ht="14.5" hidden="1" x14ac:dyDescent="0.35">
      <c r="A39" s="16" t="s">
        <v>5</v>
      </c>
      <c r="C39" s="5"/>
      <c r="D39" s="5"/>
      <c r="E39" s="5"/>
      <c r="F39" s="5"/>
      <c r="G39" s="5"/>
      <c r="H39" s="5"/>
      <c r="I39" s="5"/>
      <c r="J39" s="5"/>
      <c r="K39" s="5"/>
      <c r="L39" s="1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7" s="3" customFormat="1" hidden="1" x14ac:dyDescent="0.3">
      <c r="A40" s="19" t="s">
        <v>6</v>
      </c>
      <c r="B40" s="1"/>
      <c r="C40" s="5"/>
      <c r="D40" s="5"/>
      <c r="E40" s="5"/>
      <c r="F40" s="5"/>
      <c r="G40" s="5"/>
      <c r="H40" s="5"/>
      <c r="I40" s="5"/>
      <c r="J40" s="5"/>
      <c r="K40" s="5"/>
      <c r="L40" s="1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1:57" s="3" customFormat="1" x14ac:dyDescent="0.3">
      <c r="A41" s="1"/>
      <c r="B41" s="1"/>
      <c r="C41" s="5"/>
      <c r="D41" s="5"/>
      <c r="E41" s="5"/>
      <c r="F41" s="5"/>
      <c r="G41" s="5"/>
      <c r="H41" s="5"/>
      <c r="I41" s="5"/>
      <c r="J41" s="5"/>
      <c r="K41" s="5"/>
      <c r="L41" s="1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1:57" s="21" customFormat="1" ht="13" x14ac:dyDescent="0.3">
      <c r="C42" s="22"/>
      <c r="D42" s="22"/>
      <c r="E42" s="23" t="s">
        <v>11</v>
      </c>
      <c r="F42" s="22"/>
      <c r="G42" s="22"/>
      <c r="H42" s="26"/>
      <c r="I42" s="22"/>
      <c r="J42" s="22"/>
      <c r="K42" s="23" t="s">
        <v>12</v>
      </c>
      <c r="L42" s="23"/>
      <c r="M42" s="22"/>
      <c r="N42" s="26"/>
      <c r="O42" s="51"/>
      <c r="P42" s="51"/>
      <c r="Q42" s="52" t="s">
        <v>13</v>
      </c>
      <c r="R42" s="51"/>
      <c r="S42" s="51"/>
      <c r="T42" s="26"/>
      <c r="U42" s="27"/>
      <c r="V42" s="27"/>
      <c r="W42" s="28" t="s">
        <v>14</v>
      </c>
      <c r="X42" s="27"/>
      <c r="Y42" s="27"/>
      <c r="Z42" s="25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</row>
    <row r="43" spans="1:57" s="2" customFormat="1" ht="13" x14ac:dyDescent="0.3">
      <c r="A43" s="21"/>
      <c r="B43" s="21"/>
      <c r="C43" s="23" t="s">
        <v>2</v>
      </c>
      <c r="D43" s="24"/>
      <c r="E43" s="23" t="s">
        <v>3</v>
      </c>
      <c r="F43" s="24"/>
      <c r="G43" s="23" t="s">
        <v>0</v>
      </c>
      <c r="H43" s="24"/>
      <c r="I43" s="23" t="s">
        <v>2</v>
      </c>
      <c r="J43" s="24"/>
      <c r="K43" s="23" t="s">
        <v>3</v>
      </c>
      <c r="L43" s="24"/>
      <c r="M43" s="23" t="s">
        <v>0</v>
      </c>
      <c r="N43" s="24"/>
      <c r="O43" s="23" t="s">
        <v>2</v>
      </c>
      <c r="P43" s="24"/>
      <c r="Q43" s="23" t="s">
        <v>3</v>
      </c>
      <c r="R43" s="24"/>
      <c r="S43" s="23" t="s">
        <v>0</v>
      </c>
      <c r="T43" s="24"/>
      <c r="U43" s="23" t="s">
        <v>2</v>
      </c>
      <c r="V43" s="24"/>
      <c r="W43" s="23" t="s">
        <v>3</v>
      </c>
      <c r="X43" s="24"/>
      <c r="Y43" s="23" t="s">
        <v>0</v>
      </c>
      <c r="Z43" s="25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x14ac:dyDescent="0.3">
      <c r="A44" s="13"/>
      <c r="C44" s="4"/>
      <c r="D44" s="4"/>
      <c r="E44" s="4"/>
      <c r="F44" s="4"/>
      <c r="G44" s="4"/>
      <c r="H44" s="4"/>
      <c r="I44" s="4"/>
      <c r="J44" s="4"/>
      <c r="K44" s="4"/>
      <c r="L44" s="20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13"/>
      <c r="AG44" s="7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</row>
    <row r="45" spans="1:57" x14ac:dyDescent="0.3">
      <c r="A45" s="13">
        <v>2005</v>
      </c>
      <c r="C45" s="4">
        <v>105000</v>
      </c>
      <c r="D45" s="4"/>
      <c r="E45" s="4">
        <v>36700</v>
      </c>
      <c r="F45" s="4"/>
      <c r="G45" s="4">
        <f>SUM(C45:F45)</f>
        <v>141700</v>
      </c>
      <c r="H45" s="4"/>
      <c r="I45" s="4">
        <v>125000</v>
      </c>
      <c r="J45" s="4"/>
      <c r="K45" s="4">
        <v>35450</v>
      </c>
      <c r="L45" s="20"/>
      <c r="M45" s="4">
        <f t="shared" ref="M45:M50" si="6">SUM(I45:L45)</f>
        <v>160450</v>
      </c>
      <c r="N45" s="4"/>
      <c r="O45" s="4">
        <v>80000</v>
      </c>
      <c r="P45" s="4"/>
      <c r="Q45" s="4">
        <v>106260</v>
      </c>
      <c r="R45" s="4"/>
      <c r="S45" s="4">
        <f t="shared" ref="S45:S62" si="7">SUM(O45:R45)</f>
        <v>186260</v>
      </c>
      <c r="T45" s="4"/>
      <c r="U45" s="4">
        <v>165000</v>
      </c>
      <c r="V45" s="4"/>
      <c r="W45" s="4">
        <v>178091</v>
      </c>
      <c r="X45" s="4"/>
      <c r="Y45" s="4">
        <f t="shared" ref="Y45:Y63" si="8">SUM(U45:X45)</f>
        <v>343091</v>
      </c>
      <c r="Z45" s="13"/>
      <c r="AG45" s="7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</row>
    <row r="46" spans="1:57" x14ac:dyDescent="0.3">
      <c r="A46" s="13">
        <f t="shared" ref="A46:A65" si="9">A45+1</f>
        <v>2006</v>
      </c>
      <c r="C46" s="5">
        <v>110000</v>
      </c>
      <c r="D46" s="5"/>
      <c r="E46" s="5">
        <v>30400</v>
      </c>
      <c r="F46" s="5"/>
      <c r="G46" s="5">
        <f>SUM(C46:F46)</f>
        <v>140400</v>
      </c>
      <c r="H46" s="5"/>
      <c r="I46" s="5">
        <v>125000</v>
      </c>
      <c r="J46" s="5"/>
      <c r="K46" s="5">
        <v>29200</v>
      </c>
      <c r="L46" s="14"/>
      <c r="M46" s="5">
        <f t="shared" si="6"/>
        <v>154200</v>
      </c>
      <c r="N46" s="5"/>
      <c r="O46" s="5">
        <v>85000</v>
      </c>
      <c r="P46" s="5"/>
      <c r="Q46" s="5">
        <v>100691</v>
      </c>
      <c r="R46" s="5"/>
      <c r="S46" s="5">
        <f t="shared" si="7"/>
        <v>185691</v>
      </c>
      <c r="T46" s="5"/>
      <c r="U46" s="5">
        <v>175000</v>
      </c>
      <c r="V46" s="5"/>
      <c r="W46" s="5">
        <v>169973</v>
      </c>
      <c r="X46" s="5"/>
      <c r="Y46" s="5">
        <f t="shared" si="8"/>
        <v>344973</v>
      </c>
      <c r="Z46" s="13"/>
      <c r="AG46" s="7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</row>
    <row r="47" spans="1:57" x14ac:dyDescent="0.3">
      <c r="A47" s="13">
        <f t="shared" si="9"/>
        <v>2007</v>
      </c>
      <c r="C47" s="5">
        <v>120000</v>
      </c>
      <c r="D47" s="5"/>
      <c r="E47" s="5">
        <v>23690</v>
      </c>
      <c r="F47" s="5"/>
      <c r="G47" s="5">
        <f>SUM(C47:F47)</f>
        <v>143690</v>
      </c>
      <c r="H47" s="5"/>
      <c r="I47" s="5">
        <v>125000</v>
      </c>
      <c r="J47" s="5"/>
      <c r="K47" s="5">
        <v>22887</v>
      </c>
      <c r="L47" s="14"/>
      <c r="M47" s="5">
        <f t="shared" si="6"/>
        <v>147887</v>
      </c>
      <c r="N47" s="5"/>
      <c r="O47" s="5">
        <v>85000</v>
      </c>
      <c r="P47" s="5"/>
      <c r="Q47" s="5">
        <v>94954</v>
      </c>
      <c r="R47" s="5"/>
      <c r="S47" s="5">
        <f t="shared" si="7"/>
        <v>179954</v>
      </c>
      <c r="T47" s="5"/>
      <c r="U47" s="5">
        <v>180000</v>
      </c>
      <c r="V47" s="5"/>
      <c r="W47" s="5">
        <v>161453</v>
      </c>
      <c r="X47" s="5"/>
      <c r="Y47" s="5">
        <f t="shared" si="8"/>
        <v>341453</v>
      </c>
      <c r="Z47" s="13"/>
      <c r="AG47" s="7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1:57" s="42" customFormat="1" x14ac:dyDescent="0.3">
      <c r="A48" s="41">
        <f t="shared" si="9"/>
        <v>2008</v>
      </c>
      <c r="C48" s="43">
        <v>125000</v>
      </c>
      <c r="D48" s="43"/>
      <c r="E48" s="43">
        <v>16250</v>
      </c>
      <c r="F48" s="43"/>
      <c r="G48" s="43">
        <f>SUM(C48:F48)</f>
        <v>141250</v>
      </c>
      <c r="H48" s="43"/>
      <c r="I48" s="43">
        <v>125000</v>
      </c>
      <c r="J48" s="43"/>
      <c r="K48" s="43">
        <v>16513</v>
      </c>
      <c r="L48" s="46"/>
      <c r="M48" s="43">
        <f t="shared" si="6"/>
        <v>141513</v>
      </c>
      <c r="N48" s="43"/>
      <c r="O48" s="43">
        <v>90000</v>
      </c>
      <c r="P48" s="43"/>
      <c r="Q48" s="43">
        <v>89160</v>
      </c>
      <c r="R48" s="43"/>
      <c r="S48" s="43">
        <f t="shared" si="7"/>
        <v>179160</v>
      </c>
      <c r="T48" s="43"/>
      <c r="U48" s="43">
        <v>190000</v>
      </c>
      <c r="V48" s="43"/>
      <c r="W48" s="43">
        <v>152620</v>
      </c>
      <c r="X48" s="43"/>
      <c r="Y48" s="43">
        <f t="shared" si="8"/>
        <v>342620</v>
      </c>
      <c r="Z48" s="41"/>
      <c r="AG48" s="47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2" customFormat="1" x14ac:dyDescent="0.3">
      <c r="A49" s="41">
        <f t="shared" si="9"/>
        <v>2009</v>
      </c>
      <c r="C49" s="43">
        <v>135000</v>
      </c>
      <c r="D49" s="43"/>
      <c r="E49" s="43">
        <v>8437</v>
      </c>
      <c r="F49" s="43"/>
      <c r="G49" s="43">
        <f>SUM(C49:F49)</f>
        <v>143437</v>
      </c>
      <c r="H49" s="43"/>
      <c r="I49" s="43">
        <v>125000</v>
      </c>
      <c r="J49" s="43"/>
      <c r="K49" s="43">
        <v>10075</v>
      </c>
      <c r="L49" s="46"/>
      <c r="M49" s="43">
        <f t="shared" si="6"/>
        <v>135075</v>
      </c>
      <c r="N49" s="43"/>
      <c r="O49" s="43">
        <v>95000</v>
      </c>
      <c r="P49" s="43"/>
      <c r="Q49" s="43">
        <v>83979</v>
      </c>
      <c r="R49" s="43"/>
      <c r="S49" s="43">
        <f t="shared" si="7"/>
        <v>178979</v>
      </c>
      <c r="T49" s="43"/>
      <c r="U49" s="43">
        <v>195000</v>
      </c>
      <c r="V49" s="43"/>
      <c r="W49" s="43">
        <v>143476</v>
      </c>
      <c r="X49" s="43"/>
      <c r="Y49" s="43">
        <f t="shared" si="8"/>
        <v>338476</v>
      </c>
      <c r="Z49" s="41"/>
      <c r="AG49" s="47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2" customFormat="1" x14ac:dyDescent="0.3">
      <c r="A50" s="41">
        <f t="shared" si="9"/>
        <v>2010</v>
      </c>
      <c r="C50" s="43"/>
      <c r="D50" s="43"/>
      <c r="E50" s="43"/>
      <c r="F50" s="43"/>
      <c r="G50" s="43"/>
      <c r="H50" s="43"/>
      <c r="I50" s="43">
        <v>130000</v>
      </c>
      <c r="J50" s="43"/>
      <c r="K50" s="43">
        <v>3412</v>
      </c>
      <c r="L50" s="46"/>
      <c r="M50" s="43">
        <f t="shared" si="6"/>
        <v>133412</v>
      </c>
      <c r="N50" s="43"/>
      <c r="O50" s="43">
        <v>100000</v>
      </c>
      <c r="P50" s="43"/>
      <c r="Q50" s="43">
        <v>79348</v>
      </c>
      <c r="R50" s="43"/>
      <c r="S50" s="43">
        <f t="shared" si="7"/>
        <v>179348</v>
      </c>
      <c r="T50" s="43"/>
      <c r="U50" s="43">
        <v>205000</v>
      </c>
      <c r="V50" s="43"/>
      <c r="W50" s="43">
        <v>133976</v>
      </c>
      <c r="X50" s="43"/>
      <c r="Y50" s="43">
        <f t="shared" si="8"/>
        <v>338976</v>
      </c>
      <c r="Z50" s="41"/>
      <c r="AG50" s="47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2" customFormat="1" x14ac:dyDescent="0.3">
      <c r="A51" s="41">
        <f t="shared" si="9"/>
        <v>2011</v>
      </c>
      <c r="C51" s="43"/>
      <c r="D51" s="43"/>
      <c r="E51" s="43"/>
      <c r="F51" s="43"/>
      <c r="G51" s="43"/>
      <c r="H51" s="43"/>
      <c r="I51" s="43"/>
      <c r="J51" s="43"/>
      <c r="K51" s="43"/>
      <c r="L51" s="46"/>
      <c r="M51" s="43"/>
      <c r="N51" s="43"/>
      <c r="O51" s="43">
        <v>100000</v>
      </c>
      <c r="P51" s="43"/>
      <c r="Q51" s="43">
        <v>74598</v>
      </c>
      <c r="R51" s="43"/>
      <c r="S51" s="43">
        <f t="shared" si="7"/>
        <v>174598</v>
      </c>
      <c r="T51" s="43"/>
      <c r="U51" s="43">
        <v>215000</v>
      </c>
      <c r="V51" s="43"/>
      <c r="W51" s="43">
        <v>125883</v>
      </c>
      <c r="X51" s="43"/>
      <c r="Y51" s="43">
        <f t="shared" si="8"/>
        <v>340883</v>
      </c>
      <c r="Z51" s="41"/>
      <c r="AG51" s="47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2" customFormat="1" x14ac:dyDescent="0.3">
      <c r="A52" s="41">
        <f t="shared" si="9"/>
        <v>2012</v>
      </c>
      <c r="C52" s="43"/>
      <c r="D52" s="43"/>
      <c r="E52" s="43"/>
      <c r="F52" s="43"/>
      <c r="G52" s="43"/>
      <c r="H52" s="43"/>
      <c r="I52" s="43"/>
      <c r="J52" s="43"/>
      <c r="K52" s="43"/>
      <c r="L52" s="46"/>
      <c r="M52" s="43"/>
      <c r="N52" s="43"/>
      <c r="O52" s="43">
        <v>105000</v>
      </c>
      <c r="P52" s="43"/>
      <c r="Q52" s="43">
        <v>36111.25</v>
      </c>
      <c r="R52" s="43"/>
      <c r="S52" s="43">
        <f t="shared" si="7"/>
        <v>141111.25</v>
      </c>
      <c r="T52" s="43"/>
      <c r="U52" s="43">
        <v>225000</v>
      </c>
      <c r="V52" s="43"/>
      <c r="W52" s="43">
        <v>64971.25</v>
      </c>
      <c r="X52" s="43"/>
      <c r="Y52" s="43">
        <f t="shared" si="8"/>
        <v>289971.25</v>
      </c>
      <c r="Z52" s="41"/>
      <c r="AG52" s="47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x14ac:dyDescent="0.3">
      <c r="A53" s="13">
        <f t="shared" si="9"/>
        <v>2013</v>
      </c>
      <c r="C53" s="5"/>
      <c r="D53" s="5"/>
      <c r="E53" s="5"/>
      <c r="F53" s="5"/>
      <c r="G53" s="5"/>
      <c r="H53" s="5"/>
      <c r="I53" s="5"/>
      <c r="J53" s="5"/>
      <c r="K53" s="5"/>
      <c r="L53" s="14"/>
      <c r="M53" s="5"/>
      <c r="N53" s="5"/>
      <c r="O53" s="5"/>
      <c r="P53" s="5"/>
      <c r="Q53" s="5"/>
      <c r="R53" s="5"/>
      <c r="S53" s="5">
        <f t="shared" si="7"/>
        <v>0</v>
      </c>
      <c r="T53" s="5"/>
      <c r="U53" s="5">
        <v>235000</v>
      </c>
      <c r="V53" s="5"/>
      <c r="W53" s="5">
        <v>3642.5</v>
      </c>
      <c r="X53" s="5"/>
      <c r="Y53" s="5">
        <f t="shared" si="8"/>
        <v>238642.5</v>
      </c>
      <c r="Z53" s="13"/>
      <c r="AG53" s="7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</row>
    <row r="54" spans="1:57" s="42" customFormat="1" x14ac:dyDescent="0.3">
      <c r="A54" s="41">
        <f t="shared" si="9"/>
        <v>2014</v>
      </c>
      <c r="C54" s="43"/>
      <c r="D54" s="43"/>
      <c r="E54" s="43"/>
      <c r="F54" s="43"/>
      <c r="G54" s="43"/>
      <c r="H54" s="43"/>
      <c r="I54" s="43"/>
      <c r="J54" s="43"/>
      <c r="K54" s="43"/>
      <c r="L54" s="46"/>
      <c r="M54" s="43"/>
      <c r="N54" s="43"/>
      <c r="O54" s="43"/>
      <c r="P54" s="43"/>
      <c r="Q54" s="43"/>
      <c r="R54" s="43"/>
      <c r="S54" s="43">
        <f t="shared" si="7"/>
        <v>0</v>
      </c>
      <c r="T54" s="43"/>
      <c r="U54" s="43"/>
      <c r="V54" s="43"/>
      <c r="W54" s="43"/>
      <c r="X54" s="43"/>
      <c r="Y54" s="43">
        <f t="shared" si="8"/>
        <v>0</v>
      </c>
      <c r="Z54" s="41"/>
      <c r="AG54" s="47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2" customFormat="1" x14ac:dyDescent="0.3">
      <c r="A55" s="41">
        <f t="shared" si="9"/>
        <v>2015</v>
      </c>
      <c r="C55" s="43"/>
      <c r="D55" s="43"/>
      <c r="E55" s="43"/>
      <c r="F55" s="43"/>
      <c r="G55" s="43"/>
      <c r="H55" s="43"/>
      <c r="I55" s="43"/>
      <c r="J55" s="43"/>
      <c r="K55" s="43"/>
      <c r="L55" s="46"/>
      <c r="M55" s="43"/>
      <c r="N55" s="43"/>
      <c r="O55" s="43"/>
      <c r="P55" s="43"/>
      <c r="Q55" s="43"/>
      <c r="R55" s="43"/>
      <c r="S55" s="43">
        <f t="shared" si="7"/>
        <v>0</v>
      </c>
      <c r="T55" s="43"/>
      <c r="U55" s="43"/>
      <c r="V55" s="43"/>
      <c r="W55" s="43"/>
      <c r="X55" s="43"/>
      <c r="Y55" s="43">
        <f t="shared" si="8"/>
        <v>0</v>
      </c>
      <c r="Z55" s="41"/>
      <c r="AG55" s="47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2" customFormat="1" x14ac:dyDescent="0.3">
      <c r="A56" s="41">
        <f t="shared" si="9"/>
        <v>2016</v>
      </c>
      <c r="C56" s="43"/>
      <c r="D56" s="43"/>
      <c r="E56" s="43"/>
      <c r="F56" s="43"/>
      <c r="G56" s="43"/>
      <c r="H56" s="43"/>
      <c r="I56" s="43"/>
      <c r="J56" s="43"/>
      <c r="K56" s="43"/>
      <c r="L56" s="46"/>
      <c r="M56" s="43"/>
      <c r="N56" s="43"/>
      <c r="O56" s="43"/>
      <c r="P56" s="43"/>
      <c r="Q56" s="43"/>
      <c r="R56" s="43"/>
      <c r="S56" s="43">
        <f t="shared" si="7"/>
        <v>0</v>
      </c>
      <c r="T56" s="43"/>
      <c r="U56" s="43"/>
      <c r="V56" s="43"/>
      <c r="W56" s="43"/>
      <c r="X56" s="43"/>
      <c r="Y56" s="43">
        <f t="shared" si="8"/>
        <v>0</v>
      </c>
      <c r="Z56" s="41"/>
      <c r="AG56" s="47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2" customFormat="1" x14ac:dyDescent="0.3">
      <c r="A57" s="41">
        <f t="shared" si="9"/>
        <v>2017</v>
      </c>
      <c r="C57" s="43"/>
      <c r="D57" s="43"/>
      <c r="E57" s="43"/>
      <c r="F57" s="43"/>
      <c r="G57" s="43"/>
      <c r="H57" s="43"/>
      <c r="I57" s="43"/>
      <c r="J57" s="43"/>
      <c r="K57" s="43"/>
      <c r="L57" s="46"/>
      <c r="M57" s="43"/>
      <c r="N57" s="43"/>
      <c r="O57" s="43"/>
      <c r="P57" s="43"/>
      <c r="Q57" s="43"/>
      <c r="R57" s="43"/>
      <c r="S57" s="43">
        <f t="shared" si="7"/>
        <v>0</v>
      </c>
      <c r="T57" s="43"/>
      <c r="U57" s="43"/>
      <c r="V57" s="43"/>
      <c r="W57" s="43"/>
      <c r="X57" s="43"/>
      <c r="Y57" s="43">
        <f t="shared" si="8"/>
        <v>0</v>
      </c>
      <c r="Z57" s="41"/>
      <c r="AG57" s="47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2" customFormat="1" x14ac:dyDescent="0.3">
      <c r="A58" s="41">
        <f t="shared" si="9"/>
        <v>2018</v>
      </c>
      <c r="C58" s="43"/>
      <c r="D58" s="43"/>
      <c r="E58" s="43"/>
      <c r="F58" s="43"/>
      <c r="G58" s="43"/>
      <c r="H58" s="43"/>
      <c r="I58" s="43"/>
      <c r="J58" s="43"/>
      <c r="K58" s="43"/>
      <c r="L58" s="46"/>
      <c r="M58" s="43"/>
      <c r="N58" s="43"/>
      <c r="O58" s="43"/>
      <c r="P58" s="43"/>
      <c r="Q58" s="43"/>
      <c r="R58" s="43"/>
      <c r="S58" s="43">
        <f t="shared" si="7"/>
        <v>0</v>
      </c>
      <c r="T58" s="43"/>
      <c r="U58" s="43"/>
      <c r="V58" s="43"/>
      <c r="W58" s="43"/>
      <c r="X58" s="43"/>
      <c r="Y58" s="43">
        <f t="shared" si="8"/>
        <v>0</v>
      </c>
      <c r="Z58" s="41"/>
      <c r="AG58" s="47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x14ac:dyDescent="0.3">
      <c r="A59" s="13">
        <f t="shared" si="9"/>
        <v>2019</v>
      </c>
      <c r="C59" s="5"/>
      <c r="D59" s="5"/>
      <c r="E59" s="5"/>
      <c r="F59" s="5"/>
      <c r="G59" s="5"/>
      <c r="H59" s="5"/>
      <c r="I59" s="5"/>
      <c r="J59" s="5"/>
      <c r="K59" s="5"/>
      <c r="L59" s="14"/>
      <c r="M59" s="5"/>
      <c r="N59" s="5"/>
      <c r="O59" s="5"/>
      <c r="P59" s="5"/>
      <c r="Q59" s="5"/>
      <c r="R59" s="5"/>
      <c r="S59" s="5">
        <f t="shared" si="7"/>
        <v>0</v>
      </c>
      <c r="T59" s="5"/>
      <c r="U59" s="5"/>
      <c r="V59" s="5"/>
      <c r="W59" s="5"/>
      <c r="X59" s="5"/>
      <c r="Y59" s="5">
        <f t="shared" si="8"/>
        <v>0</v>
      </c>
      <c r="Z59" s="13"/>
      <c r="AG59" s="7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</row>
    <row r="60" spans="1:57" x14ac:dyDescent="0.3">
      <c r="A60" s="13">
        <f t="shared" si="9"/>
        <v>2020</v>
      </c>
      <c r="C60" s="5"/>
      <c r="D60" s="5"/>
      <c r="E60" s="5"/>
      <c r="F60" s="5"/>
      <c r="G60" s="5"/>
      <c r="H60" s="5"/>
      <c r="I60" s="5"/>
      <c r="J60" s="5"/>
      <c r="K60" s="5"/>
      <c r="L60" s="14"/>
      <c r="M60" s="5"/>
      <c r="N60" s="5"/>
      <c r="O60" s="5"/>
      <c r="P60" s="5"/>
      <c r="Q60" s="5"/>
      <c r="R60" s="5"/>
      <c r="S60" s="5">
        <f t="shared" si="7"/>
        <v>0</v>
      </c>
      <c r="T60" s="5"/>
      <c r="U60" s="5"/>
      <c r="V60" s="5"/>
      <c r="W60" s="5"/>
      <c r="X60" s="5"/>
      <c r="Y60" s="5">
        <f t="shared" si="8"/>
        <v>0</v>
      </c>
      <c r="Z60" s="13"/>
      <c r="AG60" s="7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</row>
    <row r="61" spans="1:57" x14ac:dyDescent="0.3">
      <c r="A61" s="13">
        <f t="shared" si="9"/>
        <v>2021</v>
      </c>
      <c r="C61" s="5"/>
      <c r="D61" s="5"/>
      <c r="E61" s="5"/>
      <c r="F61" s="5"/>
      <c r="G61" s="5"/>
      <c r="H61" s="5"/>
      <c r="I61" s="5"/>
      <c r="J61" s="5"/>
      <c r="K61" s="5"/>
      <c r="L61" s="14"/>
      <c r="M61" s="5"/>
      <c r="N61" s="5"/>
      <c r="O61" s="5"/>
      <c r="P61" s="5"/>
      <c r="Q61" s="5"/>
      <c r="R61" s="5"/>
      <c r="S61" s="5">
        <f t="shared" si="7"/>
        <v>0</v>
      </c>
      <c r="T61" s="5"/>
      <c r="U61" s="5"/>
      <c r="V61" s="5"/>
      <c r="W61" s="5"/>
      <c r="X61" s="5"/>
      <c r="Y61" s="5">
        <f t="shared" si="8"/>
        <v>0</v>
      </c>
      <c r="Z61" s="13"/>
      <c r="AG61" s="7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</row>
    <row r="62" spans="1:57" x14ac:dyDescent="0.3">
      <c r="A62" s="13">
        <f t="shared" si="9"/>
        <v>2022</v>
      </c>
      <c r="C62" s="5"/>
      <c r="D62" s="5"/>
      <c r="E62" s="5"/>
      <c r="F62" s="5"/>
      <c r="G62" s="5"/>
      <c r="H62" s="5"/>
      <c r="I62" s="5"/>
      <c r="J62" s="5"/>
      <c r="K62" s="5"/>
      <c r="L62" s="14"/>
      <c r="M62" s="5"/>
      <c r="N62" s="5"/>
      <c r="O62" s="5"/>
      <c r="P62" s="5"/>
      <c r="Q62" s="5"/>
      <c r="R62" s="5"/>
      <c r="S62" s="5">
        <f t="shared" si="7"/>
        <v>0</v>
      </c>
      <c r="T62" s="5"/>
      <c r="U62" s="5"/>
      <c r="V62" s="5"/>
      <c r="W62" s="5"/>
      <c r="X62" s="5"/>
      <c r="Y62" s="5">
        <f t="shared" si="8"/>
        <v>0</v>
      </c>
      <c r="Z62" s="13"/>
      <c r="AG62" s="7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</row>
    <row r="63" spans="1:57" x14ac:dyDescent="0.3">
      <c r="A63" s="13">
        <v>2023</v>
      </c>
      <c r="C63" s="5"/>
      <c r="D63" s="5"/>
      <c r="E63" s="5"/>
      <c r="F63" s="5"/>
      <c r="G63" s="5"/>
      <c r="H63" s="5"/>
      <c r="I63" s="5"/>
      <c r="J63" s="5"/>
      <c r="K63" s="5"/>
      <c r="L63" s="1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8"/>
        <v>0</v>
      </c>
      <c r="Z63" s="13"/>
      <c r="AG63" s="7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</row>
    <row r="64" spans="1:57" x14ac:dyDescent="0.3">
      <c r="A64" s="13">
        <f t="shared" si="9"/>
        <v>2024</v>
      </c>
      <c r="C64" s="5"/>
      <c r="D64" s="5"/>
      <c r="E64" s="5"/>
      <c r="F64" s="5"/>
      <c r="G64" s="5"/>
      <c r="H64" s="5"/>
      <c r="I64" s="5"/>
      <c r="J64" s="5"/>
      <c r="K64" s="5"/>
      <c r="L64" s="1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3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</row>
    <row r="65" spans="1:57" x14ac:dyDescent="0.3">
      <c r="A65" s="13">
        <f t="shared" si="9"/>
        <v>2025</v>
      </c>
      <c r="C65" s="5"/>
      <c r="D65" s="5"/>
      <c r="E65" s="5"/>
      <c r="F65" s="5"/>
      <c r="G65" s="5"/>
      <c r="H65" s="5"/>
      <c r="I65" s="5"/>
      <c r="J65" s="5"/>
      <c r="K65" s="5"/>
      <c r="L65" s="1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3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</row>
    <row r="66" spans="1:57" ht="14.5" thickBot="1" x14ac:dyDescent="0.35">
      <c r="A66" s="1" t="s">
        <v>1</v>
      </c>
      <c r="C66" s="6">
        <f>SUM(C46:C65)</f>
        <v>490000</v>
      </c>
      <c r="D66" s="6">
        <f>SUM(D46:D65)</f>
        <v>0</v>
      </c>
      <c r="E66" s="6">
        <f>SUM(E46:E65)</f>
        <v>78777</v>
      </c>
      <c r="F66" s="6">
        <f>SUM(F46:F65)</f>
        <v>0</v>
      </c>
      <c r="G66" s="6">
        <f>SUM(G46:G65)</f>
        <v>568777</v>
      </c>
      <c r="H66" s="5"/>
      <c r="I66" s="6">
        <f>SUM(I46:I65)</f>
        <v>630000</v>
      </c>
      <c r="J66" s="6">
        <f>SUM(J46:J65)</f>
        <v>0</v>
      </c>
      <c r="K66" s="6">
        <f>SUM(K46:K65)</f>
        <v>82087</v>
      </c>
      <c r="L66" s="6">
        <f>SUM(L46:L65)</f>
        <v>0</v>
      </c>
      <c r="M66" s="6">
        <f>SUM(M46:M65)</f>
        <v>712087</v>
      </c>
      <c r="N66" s="5"/>
      <c r="O66" s="6">
        <f>SUM(O46:O65)</f>
        <v>660000</v>
      </c>
      <c r="P66" s="6">
        <f>SUM(P46:P65)</f>
        <v>0</v>
      </c>
      <c r="Q66" s="6">
        <f>SUM(Q46:Q65)</f>
        <v>558841.25</v>
      </c>
      <c r="R66" s="6">
        <f>SUM(R46:R65)</f>
        <v>0</v>
      </c>
      <c r="S66" s="6">
        <f>SUM(S46:S65)</f>
        <v>1218841.25</v>
      </c>
      <c r="T66" s="5"/>
      <c r="U66" s="6">
        <f>SUM(U46:U65)</f>
        <v>1620000</v>
      </c>
      <c r="V66" s="6">
        <f>SUM(V46:V65)</f>
        <v>0</v>
      </c>
      <c r="W66" s="6">
        <f>SUM(W46:W65)</f>
        <v>955994.75</v>
      </c>
      <c r="X66" s="6">
        <f>SUM(X46:X65)</f>
        <v>0</v>
      </c>
      <c r="Y66" s="6">
        <f>SUM(Y46:Y65)</f>
        <v>2575994.75</v>
      </c>
      <c r="Z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</row>
    <row r="67" spans="1:57" ht="14.5" thickTop="1" x14ac:dyDescent="0.3">
      <c r="C67" s="5"/>
      <c r="D67" s="5"/>
      <c r="E67" s="5"/>
      <c r="F67" s="5"/>
      <c r="G67" s="5"/>
      <c r="H67" s="5"/>
      <c r="I67" s="5"/>
      <c r="J67" s="5"/>
      <c r="K67" s="5"/>
      <c r="L67" s="1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</row>
    <row r="68" spans="1:57" x14ac:dyDescent="0.3">
      <c r="C68" s="5"/>
      <c r="D68" s="5"/>
      <c r="E68" s="5"/>
      <c r="F68" s="5"/>
      <c r="G68" s="5"/>
      <c r="H68" s="5"/>
      <c r="I68" s="5"/>
      <c r="J68" s="5"/>
      <c r="K68" s="5"/>
      <c r="L68" s="1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</row>
    <row r="69" spans="1:57" x14ac:dyDescent="0.3">
      <c r="C69" s="5"/>
      <c r="D69" s="5"/>
      <c r="E69" s="5"/>
      <c r="F69" s="5"/>
      <c r="G69" s="5"/>
      <c r="H69" s="5"/>
      <c r="I69" s="5"/>
      <c r="J69" s="5"/>
      <c r="K69" s="5"/>
      <c r="L69" s="1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</row>
    <row r="70" spans="1:57" x14ac:dyDescent="0.3">
      <c r="A70" s="21"/>
      <c r="B70" s="21"/>
      <c r="C70" s="22"/>
      <c r="D70" s="22"/>
      <c r="E70" s="23" t="s">
        <v>18</v>
      </c>
      <c r="F70" s="22"/>
      <c r="G70" s="22"/>
      <c r="H70" s="5"/>
      <c r="I70" s="48" t="s">
        <v>19</v>
      </c>
      <c r="J70" s="48"/>
      <c r="K70" s="48"/>
      <c r="L70" s="49"/>
      <c r="M70" s="48"/>
      <c r="N70" s="5"/>
      <c r="O70" s="5"/>
      <c r="P70" s="5"/>
      <c r="Q70" s="48" t="s">
        <v>20</v>
      </c>
      <c r="R70" s="48"/>
      <c r="S70" s="48"/>
      <c r="T70" s="49"/>
      <c r="U70" s="48"/>
      <c r="V70" s="5"/>
      <c r="W70" s="5"/>
      <c r="X70" s="5"/>
      <c r="Y70" s="48" t="s">
        <v>26</v>
      </c>
      <c r="Z70" s="48"/>
      <c r="AA70" s="48"/>
      <c r="AB70" s="49"/>
      <c r="AC70" s="48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</row>
    <row r="71" spans="1:57" x14ac:dyDescent="0.3">
      <c r="A71" s="21"/>
      <c r="B71" s="21"/>
      <c r="C71" s="23" t="s">
        <v>2</v>
      </c>
      <c r="D71" s="24"/>
      <c r="E71" s="23" t="s">
        <v>3</v>
      </c>
      <c r="F71" s="24"/>
      <c r="G71" s="23" t="s">
        <v>0</v>
      </c>
      <c r="H71" s="5"/>
      <c r="I71" s="50" t="s">
        <v>2</v>
      </c>
      <c r="J71" s="5"/>
      <c r="K71" s="50" t="s">
        <v>3</v>
      </c>
      <c r="L71" s="14"/>
      <c r="M71" s="50" t="s">
        <v>0</v>
      </c>
      <c r="N71" s="5"/>
      <c r="O71" s="5"/>
      <c r="P71" s="5"/>
      <c r="Q71" s="50" t="s">
        <v>2</v>
      </c>
      <c r="R71" s="5"/>
      <c r="S71" s="50" t="s">
        <v>3</v>
      </c>
      <c r="T71" s="14"/>
      <c r="U71" s="50" t="s">
        <v>0</v>
      </c>
      <c r="V71" s="5"/>
      <c r="W71" s="5"/>
      <c r="X71" s="5"/>
      <c r="Y71" s="50" t="s">
        <v>2</v>
      </c>
      <c r="Z71" s="5"/>
      <c r="AA71" s="50" t="s">
        <v>3</v>
      </c>
      <c r="AB71" s="14"/>
      <c r="AC71" s="50" t="s">
        <v>0</v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</row>
    <row r="72" spans="1:57" ht="18" customHeight="1" x14ac:dyDescent="0.3">
      <c r="A72" s="13"/>
      <c r="C72" s="4"/>
      <c r="D72" s="4"/>
      <c r="E72" s="4"/>
      <c r="F72" s="4"/>
      <c r="G72" s="4"/>
      <c r="H72" s="5"/>
      <c r="I72" s="5"/>
      <c r="J72" s="5"/>
      <c r="K72" s="5"/>
      <c r="L72" s="14"/>
      <c r="M72" s="5"/>
      <c r="N72" s="5"/>
      <c r="O72" s="5"/>
      <c r="P72" s="5"/>
      <c r="Q72" s="5"/>
      <c r="R72" s="5"/>
      <c r="S72" s="5"/>
      <c r="T72" s="14"/>
      <c r="U72" s="5"/>
      <c r="V72" s="5"/>
      <c r="W72" s="5"/>
      <c r="X72" s="5"/>
      <c r="Y72" s="5"/>
      <c r="Z72" s="5"/>
      <c r="AA72" s="5"/>
      <c r="AB72" s="14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</row>
    <row r="73" spans="1:57" x14ac:dyDescent="0.3">
      <c r="A73" s="13"/>
      <c r="C73" s="4"/>
      <c r="D73" s="4"/>
      <c r="E73" s="4"/>
      <c r="F73" s="4"/>
      <c r="G73" s="4"/>
      <c r="H73" s="5"/>
      <c r="I73" s="5"/>
      <c r="J73" s="5"/>
      <c r="K73" s="5"/>
      <c r="L73" s="14"/>
      <c r="M73" s="5"/>
      <c r="N73" s="5"/>
      <c r="O73" s="5"/>
      <c r="P73" s="5"/>
      <c r="Q73" s="5"/>
      <c r="R73" s="5"/>
      <c r="S73" s="5"/>
      <c r="T73" s="14"/>
      <c r="U73" s="5"/>
      <c r="V73" s="5"/>
      <c r="W73" s="5"/>
      <c r="X73" s="5"/>
      <c r="Y73" s="5"/>
      <c r="Z73" s="5"/>
      <c r="AA73" s="5"/>
      <c r="AB73" s="14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</row>
    <row r="74" spans="1:57" x14ac:dyDescent="0.3">
      <c r="A74" s="13"/>
      <c r="C74" s="5"/>
      <c r="D74" s="5"/>
      <c r="E74" s="5"/>
      <c r="F74" s="5"/>
      <c r="G74" s="5"/>
      <c r="H74" s="5"/>
      <c r="I74" s="5"/>
      <c r="J74" s="5"/>
      <c r="K74" s="5"/>
      <c r="L74" s="14"/>
      <c r="M74" s="5"/>
      <c r="N74" s="5"/>
      <c r="O74" s="5"/>
      <c r="P74" s="5"/>
      <c r="Q74" s="5"/>
      <c r="R74" s="5"/>
      <c r="S74" s="5"/>
      <c r="T74" s="14"/>
      <c r="U74" s="5"/>
      <c r="V74" s="5"/>
      <c r="W74" s="5"/>
      <c r="X74" s="5"/>
      <c r="Y74" s="5"/>
      <c r="Z74" s="5"/>
      <c r="AA74" s="5"/>
      <c r="AB74" s="14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7" x14ac:dyDescent="0.3">
      <c r="A75" s="13">
        <v>2007</v>
      </c>
      <c r="C75" s="5">
        <v>0</v>
      </c>
      <c r="D75" s="5"/>
      <c r="E75" s="5">
        <v>0</v>
      </c>
      <c r="F75" s="5"/>
      <c r="G75" s="5">
        <f t="shared" ref="G75:G95" si="10">SUM(C75:F75)</f>
        <v>0</v>
      </c>
      <c r="H75" s="5"/>
      <c r="I75" s="5"/>
      <c r="J75" s="5"/>
      <c r="K75" s="5"/>
      <c r="L75" s="14"/>
      <c r="M75" s="5"/>
      <c r="N75" s="5"/>
      <c r="O75" s="5"/>
      <c r="P75" s="5"/>
      <c r="Q75" s="5"/>
      <c r="R75" s="5"/>
      <c r="S75" s="5"/>
      <c r="T75" s="14"/>
      <c r="U75" s="5"/>
      <c r="V75" s="5"/>
      <c r="W75" s="5"/>
      <c r="X75" s="5"/>
      <c r="Y75" s="5"/>
      <c r="Z75" s="5"/>
      <c r="AA75" s="5"/>
      <c r="AB75" s="14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7" x14ac:dyDescent="0.3">
      <c r="A76" s="13">
        <v>2008</v>
      </c>
      <c r="C76" s="5">
        <v>0</v>
      </c>
      <c r="D76" s="5"/>
      <c r="E76" s="5">
        <v>432750</v>
      </c>
      <c r="F76" s="5"/>
      <c r="G76" s="5">
        <f t="shared" si="10"/>
        <v>432750</v>
      </c>
      <c r="H76" s="5"/>
      <c r="I76" s="5"/>
      <c r="J76" s="5"/>
      <c r="K76" s="5"/>
      <c r="L76" s="14"/>
      <c r="M76" s="5"/>
      <c r="N76" s="5"/>
      <c r="O76" s="5"/>
      <c r="P76" s="5"/>
      <c r="Q76" s="5"/>
      <c r="R76" s="5"/>
      <c r="S76" s="5"/>
      <c r="T76" s="14"/>
      <c r="U76" s="5"/>
      <c r="V76" s="5"/>
      <c r="W76" s="5"/>
      <c r="X76" s="5"/>
      <c r="Y76" s="5"/>
      <c r="Z76" s="5"/>
      <c r="AA76" s="5"/>
      <c r="AB76" s="14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7" s="42" customFormat="1" x14ac:dyDescent="0.3">
      <c r="A77" s="41">
        <v>2009</v>
      </c>
      <c r="C77" s="43">
        <v>0</v>
      </c>
      <c r="D77" s="43"/>
      <c r="E77" s="43">
        <v>385619</v>
      </c>
      <c r="F77" s="43"/>
      <c r="G77" s="43">
        <f t="shared" si="10"/>
        <v>385619</v>
      </c>
      <c r="H77" s="43"/>
      <c r="I77" s="43"/>
      <c r="J77" s="43"/>
      <c r="K77" s="43"/>
      <c r="L77" s="46"/>
      <c r="M77" s="43"/>
      <c r="N77" s="43"/>
      <c r="O77" s="43"/>
      <c r="P77" s="43"/>
      <c r="Q77" s="43"/>
      <c r="R77" s="43"/>
      <c r="S77" s="43"/>
      <c r="T77" s="46"/>
      <c r="U77" s="43"/>
      <c r="V77" s="43"/>
      <c r="W77" s="43"/>
      <c r="X77" s="43"/>
      <c r="Y77" s="43"/>
      <c r="Z77" s="43"/>
      <c r="AA77" s="43"/>
      <c r="AB77" s="46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</row>
    <row r="78" spans="1:57" s="42" customFormat="1" x14ac:dyDescent="0.3">
      <c r="A78" s="41">
        <v>2010</v>
      </c>
      <c r="C78" s="43">
        <v>25000</v>
      </c>
      <c r="D78" s="43"/>
      <c r="E78" s="43">
        <v>384838</v>
      </c>
      <c r="F78" s="43"/>
      <c r="G78" s="43">
        <f t="shared" si="10"/>
        <v>409838</v>
      </c>
      <c r="H78" s="43"/>
      <c r="I78" s="43"/>
      <c r="J78" s="43"/>
      <c r="K78" s="43"/>
      <c r="L78" s="46"/>
      <c r="M78" s="43"/>
      <c r="N78" s="43"/>
      <c r="O78" s="43"/>
      <c r="P78" s="43"/>
      <c r="Q78" s="43"/>
      <c r="R78" s="43"/>
      <c r="S78" s="43"/>
      <c r="T78" s="46"/>
      <c r="U78" s="43"/>
      <c r="V78" s="43"/>
      <c r="W78" s="43"/>
      <c r="X78" s="43"/>
      <c r="Y78" s="43"/>
      <c r="Z78" s="43"/>
      <c r="AA78" s="43"/>
      <c r="AB78" s="46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</row>
    <row r="79" spans="1:57" s="42" customFormat="1" x14ac:dyDescent="0.3">
      <c r="A79" s="41">
        <v>2011</v>
      </c>
      <c r="C79" s="43">
        <v>55000</v>
      </c>
      <c r="D79" s="43"/>
      <c r="E79" s="43">
        <v>382338</v>
      </c>
      <c r="F79" s="43"/>
      <c r="G79" s="43">
        <f t="shared" si="10"/>
        <v>437338</v>
      </c>
      <c r="H79" s="43"/>
      <c r="I79" s="43"/>
      <c r="J79" s="43"/>
      <c r="K79" s="43"/>
      <c r="L79" s="46"/>
      <c r="M79" s="43"/>
      <c r="N79" s="43"/>
      <c r="O79" s="43"/>
      <c r="P79" s="43"/>
      <c r="Q79" s="43"/>
      <c r="R79" s="43"/>
      <c r="S79" s="43"/>
      <c r="T79" s="46"/>
      <c r="U79" s="43"/>
      <c r="V79" s="43"/>
      <c r="W79" s="43"/>
      <c r="X79" s="43"/>
      <c r="Y79" s="43"/>
      <c r="Z79" s="43"/>
      <c r="AA79" s="43"/>
      <c r="AB79" s="46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</row>
    <row r="80" spans="1:57" s="42" customFormat="1" x14ac:dyDescent="0.3">
      <c r="A80" s="41">
        <f t="shared" ref="A80:A90" si="11">A79+1</f>
        <v>2012</v>
      </c>
      <c r="C80" s="43">
        <v>80000</v>
      </c>
      <c r="D80" s="43"/>
      <c r="E80" s="43">
        <v>378119</v>
      </c>
      <c r="F80" s="43"/>
      <c r="G80" s="43">
        <f t="shared" si="10"/>
        <v>458119</v>
      </c>
      <c r="H80" s="43"/>
      <c r="I80" s="43"/>
      <c r="J80" s="43"/>
      <c r="K80" s="43">
        <v>65563.33</v>
      </c>
      <c r="L80" s="46"/>
      <c r="M80" s="43">
        <f>I80+K80</f>
        <v>65563.33</v>
      </c>
      <c r="N80" s="43"/>
      <c r="O80" s="43"/>
      <c r="P80" s="43"/>
      <c r="Q80" s="43"/>
      <c r="R80" s="43"/>
      <c r="S80" s="43"/>
      <c r="T80" s="46"/>
      <c r="U80" s="43"/>
      <c r="V80" s="43"/>
      <c r="W80" s="43"/>
      <c r="X80" s="43"/>
      <c r="Y80" s="43"/>
      <c r="Z80" s="43"/>
      <c r="AA80" s="43"/>
      <c r="AB80" s="46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</row>
    <row r="81" spans="1:51" x14ac:dyDescent="0.3">
      <c r="A81" s="13">
        <f t="shared" si="11"/>
        <v>2013</v>
      </c>
      <c r="C81" s="5">
        <v>80000</v>
      </c>
      <c r="D81" s="5"/>
      <c r="E81" s="5">
        <v>373119</v>
      </c>
      <c r="F81" s="5"/>
      <c r="G81" s="5">
        <f t="shared" si="10"/>
        <v>453119</v>
      </c>
      <c r="H81" s="5"/>
      <c r="I81" s="5">
        <v>200000</v>
      </c>
      <c r="J81" s="5"/>
      <c r="K81" s="5">
        <f>113475+111475</f>
        <v>224950</v>
      </c>
      <c r="L81" s="14"/>
      <c r="M81" s="43">
        <f>I81+K81</f>
        <v>424950</v>
      </c>
      <c r="N81" s="5"/>
      <c r="O81" s="5"/>
      <c r="P81" s="5"/>
      <c r="Q81" s="5"/>
      <c r="R81" s="5"/>
      <c r="S81" s="5"/>
      <c r="T81" s="14"/>
      <c r="U81" s="43"/>
      <c r="V81" s="5"/>
      <c r="W81" s="5"/>
      <c r="X81" s="5"/>
      <c r="Y81" s="5"/>
      <c r="Z81" s="5"/>
      <c r="AA81" s="5"/>
      <c r="AB81" s="14"/>
      <c r="AC81" s="43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s="42" customFormat="1" x14ac:dyDescent="0.3">
      <c r="A82" s="41">
        <f t="shared" si="11"/>
        <v>2014</v>
      </c>
      <c r="C82" s="43">
        <v>90000</v>
      </c>
      <c r="D82" s="43"/>
      <c r="E82" s="43">
        <v>367806</v>
      </c>
      <c r="F82" s="43"/>
      <c r="G82" s="43">
        <f t="shared" si="10"/>
        <v>457806</v>
      </c>
      <c r="H82" s="43"/>
      <c r="I82" s="43">
        <v>450000</v>
      </c>
      <c r="J82" s="43"/>
      <c r="K82" s="43">
        <f>111475+106975</f>
        <v>218450</v>
      </c>
      <c r="L82" s="46"/>
      <c r="M82" s="43">
        <f>I82+K82</f>
        <v>668450</v>
      </c>
      <c r="N82" s="43"/>
      <c r="O82" s="43"/>
      <c r="P82" s="43"/>
      <c r="Q82" s="43"/>
      <c r="R82" s="43"/>
      <c r="S82" s="43"/>
      <c r="T82" s="46"/>
      <c r="U82" s="43"/>
      <c r="V82" s="43"/>
      <c r="W82" s="43"/>
      <c r="X82" s="43"/>
      <c r="Y82" s="43"/>
      <c r="Z82" s="43"/>
      <c r="AA82" s="43"/>
      <c r="AB82" s="46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</row>
    <row r="83" spans="1:51" s="42" customFormat="1" x14ac:dyDescent="0.3">
      <c r="A83" s="41">
        <f t="shared" si="11"/>
        <v>2015</v>
      </c>
      <c r="C83" s="43">
        <v>270000</v>
      </c>
      <c r="D83" s="43"/>
      <c r="E83" s="43">
        <v>356556</v>
      </c>
      <c r="F83" s="43"/>
      <c r="G83" s="43">
        <f t="shared" si="10"/>
        <v>626556</v>
      </c>
      <c r="H83" s="43"/>
      <c r="I83" s="43">
        <v>470000</v>
      </c>
      <c r="J83" s="43"/>
      <c r="K83" s="43">
        <f>106975+102275</f>
        <v>209250</v>
      </c>
      <c r="L83" s="46"/>
      <c r="M83" s="43">
        <f t="shared" ref="M83:M96" si="12">I83+K83</f>
        <v>679250</v>
      </c>
      <c r="N83" s="43"/>
      <c r="O83" s="43"/>
      <c r="P83" s="43"/>
      <c r="Q83" s="43"/>
      <c r="R83" s="43"/>
      <c r="S83" s="43"/>
      <c r="T83" s="46"/>
      <c r="U83" s="43"/>
      <c r="V83" s="43"/>
      <c r="W83" s="43"/>
      <c r="X83" s="43"/>
      <c r="Y83" s="43"/>
      <c r="Z83" s="43"/>
      <c r="AA83" s="43"/>
      <c r="AB83" s="46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</row>
    <row r="84" spans="1:51" s="42" customFormat="1" x14ac:dyDescent="0.3">
      <c r="A84" s="41">
        <f t="shared" si="11"/>
        <v>2016</v>
      </c>
      <c r="C84" s="43">
        <v>285000</v>
      </c>
      <c r="D84" s="43"/>
      <c r="E84" s="43">
        <v>339213</v>
      </c>
      <c r="F84" s="43"/>
      <c r="G84" s="43">
        <f t="shared" si="10"/>
        <v>624213</v>
      </c>
      <c r="H84" s="43"/>
      <c r="I84" s="43">
        <v>800000</v>
      </c>
      <c r="J84" s="43"/>
      <c r="K84" s="43">
        <f>102275+94275</f>
        <v>196550</v>
      </c>
      <c r="L84" s="46"/>
      <c r="M84" s="43">
        <f t="shared" si="12"/>
        <v>996550</v>
      </c>
      <c r="N84" s="43"/>
      <c r="O84" s="43"/>
      <c r="P84" s="43"/>
      <c r="Q84" s="43">
        <v>680000</v>
      </c>
      <c r="R84" s="43"/>
      <c r="S84" s="43">
        <f>132400+65880</f>
        <v>198280</v>
      </c>
      <c r="T84" s="46"/>
      <c r="U84" s="43">
        <f t="shared" ref="U84:U96" si="13">Q84+S84</f>
        <v>878280</v>
      </c>
      <c r="V84" s="43"/>
      <c r="W84" s="43"/>
      <c r="X84" s="43"/>
      <c r="Y84" s="43"/>
      <c r="Z84" s="43"/>
      <c r="AA84" s="43">
        <v>71448.06</v>
      </c>
      <c r="AB84" s="46"/>
      <c r="AC84" s="43">
        <f t="shared" ref="AC84:AC95" si="14">Y84+AA84</f>
        <v>71448.06</v>
      </c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</row>
    <row r="85" spans="1:51" s="42" customFormat="1" x14ac:dyDescent="0.3">
      <c r="A85" s="41">
        <f t="shared" si="11"/>
        <v>2017</v>
      </c>
      <c r="C85" s="43">
        <v>295000</v>
      </c>
      <c r="D85" s="43"/>
      <c r="E85" s="43">
        <v>22562.51</v>
      </c>
      <c r="F85" s="43"/>
      <c r="G85" s="43">
        <f t="shared" si="10"/>
        <v>317562.51</v>
      </c>
      <c r="H85" s="43"/>
      <c r="I85" s="43">
        <v>825000</v>
      </c>
      <c r="J85" s="43"/>
      <c r="K85" s="43">
        <f>94275+86025</f>
        <v>180300</v>
      </c>
      <c r="L85" s="46"/>
      <c r="M85" s="43">
        <f t="shared" si="12"/>
        <v>1005300</v>
      </c>
      <c r="N85" s="43"/>
      <c r="O85" s="43"/>
      <c r="P85" s="43"/>
      <c r="Q85" s="43">
        <v>755000</v>
      </c>
      <c r="R85" s="43"/>
      <c r="S85" s="43">
        <f>65880+59085</f>
        <v>124965</v>
      </c>
      <c r="T85" s="46"/>
      <c r="U85" s="43">
        <f t="shared" si="13"/>
        <v>879965</v>
      </c>
      <c r="V85" s="43"/>
      <c r="W85" s="43"/>
      <c r="X85" s="43"/>
      <c r="Y85" s="43">
        <v>0</v>
      </c>
      <c r="Z85" s="43"/>
      <c r="AA85" s="43">
        <v>191950</v>
      </c>
      <c r="AB85" s="46"/>
      <c r="AC85" s="43">
        <f t="shared" si="14"/>
        <v>191950</v>
      </c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</row>
    <row r="86" spans="1:51" s="42" customFormat="1" x14ac:dyDescent="0.3">
      <c r="A86" s="41">
        <f t="shared" si="11"/>
        <v>2018</v>
      </c>
      <c r="C86" s="43">
        <v>305000</v>
      </c>
      <c r="D86" s="43"/>
      <c r="E86" s="43">
        <v>6671.88</v>
      </c>
      <c r="F86" s="43"/>
      <c r="G86" s="43">
        <f t="shared" si="10"/>
        <v>311671.88</v>
      </c>
      <c r="H86" s="43"/>
      <c r="I86" s="43">
        <v>840000</v>
      </c>
      <c r="J86" s="43"/>
      <c r="K86" s="43">
        <f>86025+77625</f>
        <v>163650</v>
      </c>
      <c r="L86" s="46"/>
      <c r="M86" s="43">
        <f t="shared" si="12"/>
        <v>1003650</v>
      </c>
      <c r="N86" s="43"/>
      <c r="O86" s="43"/>
      <c r="P86" s="43"/>
      <c r="Q86" s="43">
        <v>780000</v>
      </c>
      <c r="R86" s="43"/>
      <c r="S86" s="43">
        <f>59085+52065</f>
        <v>111150</v>
      </c>
      <c r="T86" s="46"/>
      <c r="U86" s="43">
        <f t="shared" si="13"/>
        <v>891150</v>
      </c>
      <c r="V86" s="43"/>
      <c r="W86" s="43"/>
      <c r="X86" s="43"/>
      <c r="Y86" s="43">
        <v>0</v>
      </c>
      <c r="Z86" s="43"/>
      <c r="AA86" s="43">
        <v>191950</v>
      </c>
      <c r="AB86" s="46"/>
      <c r="AC86" s="43">
        <f t="shared" si="14"/>
        <v>191950</v>
      </c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</row>
    <row r="87" spans="1:51" x14ac:dyDescent="0.3">
      <c r="A87" s="13">
        <f t="shared" si="11"/>
        <v>2019</v>
      </c>
      <c r="C87" s="5"/>
      <c r="D87" s="5"/>
      <c r="E87" s="5"/>
      <c r="F87" s="5"/>
      <c r="G87" s="5">
        <f t="shared" si="10"/>
        <v>0</v>
      </c>
      <c r="H87" s="5"/>
      <c r="I87" s="5">
        <v>870000</v>
      </c>
      <c r="J87" s="5"/>
      <c r="K87" s="5">
        <f>77625+68925</f>
        <v>146550</v>
      </c>
      <c r="L87" s="14"/>
      <c r="M87" s="43">
        <f t="shared" si="12"/>
        <v>1016550</v>
      </c>
      <c r="N87" s="5"/>
      <c r="O87" s="5"/>
      <c r="P87" s="5"/>
      <c r="Q87" s="5">
        <v>790000</v>
      </c>
      <c r="R87" s="5"/>
      <c r="S87" s="5">
        <f>52065+44955</f>
        <v>97020</v>
      </c>
      <c r="T87" s="14"/>
      <c r="U87" s="43">
        <f t="shared" si="13"/>
        <v>887020</v>
      </c>
      <c r="V87" s="5"/>
      <c r="W87" s="5"/>
      <c r="X87" s="5"/>
      <c r="Y87" s="5">
        <v>310000</v>
      </c>
      <c r="Z87" s="5"/>
      <c r="AA87" s="5">
        <v>188850</v>
      </c>
      <c r="AB87" s="14"/>
      <c r="AC87" s="43">
        <f t="shared" si="14"/>
        <v>498850</v>
      </c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x14ac:dyDescent="0.3">
      <c r="A88" s="13">
        <f t="shared" si="11"/>
        <v>2020</v>
      </c>
      <c r="C88" s="5"/>
      <c r="D88" s="5"/>
      <c r="E88" s="5"/>
      <c r="F88" s="5"/>
      <c r="G88" s="5">
        <f t="shared" si="10"/>
        <v>0</v>
      </c>
      <c r="H88" s="5"/>
      <c r="I88" s="5">
        <v>895000</v>
      </c>
      <c r="J88" s="5"/>
      <c r="K88" s="5">
        <f>68925+55500</f>
        <v>124425</v>
      </c>
      <c r="L88" s="14"/>
      <c r="M88" s="43">
        <f t="shared" si="12"/>
        <v>1019425</v>
      </c>
      <c r="N88" s="5"/>
      <c r="O88" s="5"/>
      <c r="P88" s="5"/>
      <c r="Q88" s="5">
        <v>805000</v>
      </c>
      <c r="R88" s="5"/>
      <c r="S88" s="5">
        <f>44955+37710</f>
        <v>82665</v>
      </c>
      <c r="T88" s="14"/>
      <c r="U88" s="43">
        <f t="shared" si="13"/>
        <v>887665</v>
      </c>
      <c r="V88" s="5"/>
      <c r="W88" s="5"/>
      <c r="X88" s="5"/>
      <c r="Y88" s="5">
        <v>315000</v>
      </c>
      <c r="Z88" s="5"/>
      <c r="AA88" s="5">
        <v>182600</v>
      </c>
      <c r="AB88" s="14"/>
      <c r="AC88" s="43">
        <f t="shared" si="14"/>
        <v>497600</v>
      </c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x14ac:dyDescent="0.3">
      <c r="A89" s="13">
        <f t="shared" si="11"/>
        <v>2021</v>
      </c>
      <c r="C89" s="5"/>
      <c r="D89" s="5"/>
      <c r="E89" s="5"/>
      <c r="F89" s="5"/>
      <c r="G89" s="5">
        <f t="shared" si="10"/>
        <v>0</v>
      </c>
      <c r="H89" s="5"/>
      <c r="I89" s="5">
        <v>935000</v>
      </c>
      <c r="J89" s="5"/>
      <c r="K89" s="5">
        <f>55500+41475</f>
        <v>96975</v>
      </c>
      <c r="L89" s="14"/>
      <c r="M89" s="43">
        <f t="shared" si="12"/>
        <v>1031975</v>
      </c>
      <c r="N89" s="5"/>
      <c r="O89" s="5"/>
      <c r="P89" s="5"/>
      <c r="Q89" s="5">
        <v>815000</v>
      </c>
      <c r="R89" s="5"/>
      <c r="S89" s="5">
        <f>37710+30375</f>
        <v>68085</v>
      </c>
      <c r="T89" s="14"/>
      <c r="U89" s="43">
        <f t="shared" si="13"/>
        <v>883085</v>
      </c>
      <c r="V89" s="5"/>
      <c r="W89" s="5"/>
      <c r="X89" s="5"/>
      <c r="Y89" s="5">
        <v>310000</v>
      </c>
      <c r="Z89" s="5"/>
      <c r="AA89" s="5">
        <v>176350</v>
      </c>
      <c r="AB89" s="14"/>
      <c r="AC89" s="43">
        <f t="shared" si="14"/>
        <v>486350</v>
      </c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x14ac:dyDescent="0.3">
      <c r="A90" s="13">
        <f t="shared" si="11"/>
        <v>2022</v>
      </c>
      <c r="C90" s="5"/>
      <c r="D90" s="5"/>
      <c r="E90" s="5"/>
      <c r="F90" s="5"/>
      <c r="G90" s="5">
        <f t="shared" si="10"/>
        <v>0</v>
      </c>
      <c r="H90" s="5"/>
      <c r="I90" s="5">
        <v>975000</v>
      </c>
      <c r="J90" s="5"/>
      <c r="K90" s="5">
        <f>41475+26850</f>
        <v>68325</v>
      </c>
      <c r="L90" s="14"/>
      <c r="M90" s="43">
        <f t="shared" si="12"/>
        <v>1043325</v>
      </c>
      <c r="N90" s="5"/>
      <c r="O90" s="5"/>
      <c r="P90" s="5"/>
      <c r="Q90" s="5">
        <v>820000</v>
      </c>
      <c r="R90" s="5"/>
      <c r="S90" s="5">
        <f>30375+22995</f>
        <v>53370</v>
      </c>
      <c r="T90" s="14"/>
      <c r="U90" s="43">
        <f t="shared" si="13"/>
        <v>873370</v>
      </c>
      <c r="V90" s="5"/>
      <c r="W90" s="5"/>
      <c r="X90" s="5"/>
      <c r="Y90" s="5">
        <v>315000</v>
      </c>
      <c r="Z90" s="5"/>
      <c r="AA90" s="5">
        <v>168525</v>
      </c>
      <c r="AB90" s="14"/>
      <c r="AC90" s="43">
        <f t="shared" si="14"/>
        <v>483525</v>
      </c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x14ac:dyDescent="0.3">
      <c r="A91" s="13">
        <v>2023</v>
      </c>
      <c r="C91" s="5"/>
      <c r="D91" s="5"/>
      <c r="E91" s="5"/>
      <c r="F91" s="5"/>
      <c r="G91" s="5">
        <f t="shared" si="10"/>
        <v>0</v>
      </c>
      <c r="H91" s="5"/>
      <c r="I91" s="5">
        <v>825000</v>
      </c>
      <c r="J91" s="5"/>
      <c r="K91" s="5">
        <f>26850+14475</f>
        <v>41325</v>
      </c>
      <c r="L91" s="14"/>
      <c r="M91" s="43">
        <f t="shared" si="12"/>
        <v>866325</v>
      </c>
      <c r="N91" s="5"/>
      <c r="O91" s="5"/>
      <c r="P91" s="5"/>
      <c r="Q91" s="5">
        <v>840000</v>
      </c>
      <c r="R91" s="5"/>
      <c r="S91" s="5">
        <f>22995+15435</f>
        <v>38430</v>
      </c>
      <c r="T91" s="14"/>
      <c r="U91" s="43">
        <f t="shared" si="13"/>
        <v>878430</v>
      </c>
      <c r="V91" s="5"/>
      <c r="W91" s="5"/>
      <c r="X91" s="5"/>
      <c r="Y91" s="5">
        <v>500000</v>
      </c>
      <c r="Z91" s="5"/>
      <c r="AA91" s="5">
        <v>156300</v>
      </c>
      <c r="AB91" s="14"/>
      <c r="AC91" s="43">
        <f t="shared" si="14"/>
        <v>656300</v>
      </c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x14ac:dyDescent="0.3">
      <c r="A92" s="13">
        <f>A91+1</f>
        <v>2024</v>
      </c>
      <c r="C92" s="5"/>
      <c r="D92" s="5"/>
      <c r="E92" s="5"/>
      <c r="F92" s="5"/>
      <c r="G92" s="5">
        <f t="shared" si="10"/>
        <v>0</v>
      </c>
      <c r="H92" s="5"/>
      <c r="I92" s="5">
        <v>475000</v>
      </c>
      <c r="J92" s="5"/>
      <c r="K92" s="5">
        <f>14475+7350</f>
        <v>21825</v>
      </c>
      <c r="L92" s="14"/>
      <c r="M92" s="43">
        <f t="shared" si="12"/>
        <v>496825</v>
      </c>
      <c r="N92" s="5"/>
      <c r="O92" s="5"/>
      <c r="P92" s="5"/>
      <c r="Q92" s="5">
        <v>850000</v>
      </c>
      <c r="R92" s="5"/>
      <c r="S92" s="5">
        <f>15435+7785</f>
        <v>23220</v>
      </c>
      <c r="T92" s="14"/>
      <c r="U92" s="43">
        <f t="shared" si="13"/>
        <v>873220</v>
      </c>
      <c r="V92" s="5"/>
      <c r="W92" s="5"/>
      <c r="X92" s="5"/>
      <c r="Y92" s="5">
        <v>895000</v>
      </c>
      <c r="Z92" s="5"/>
      <c r="AA92" s="5">
        <v>135375</v>
      </c>
      <c r="AB92" s="14"/>
      <c r="AC92" s="43">
        <f t="shared" si="14"/>
        <v>1030375</v>
      </c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x14ac:dyDescent="0.3">
      <c r="A93" s="13">
        <f>A92+1</f>
        <v>2025</v>
      </c>
      <c r="C93" s="5"/>
      <c r="D93" s="5"/>
      <c r="E93" s="5"/>
      <c r="F93" s="5"/>
      <c r="G93" s="5">
        <f t="shared" si="10"/>
        <v>0</v>
      </c>
      <c r="H93" s="5"/>
      <c r="I93" s="5">
        <v>490000</v>
      </c>
      <c r="J93" s="5"/>
      <c r="K93" s="5">
        <v>7350</v>
      </c>
      <c r="L93" s="14"/>
      <c r="M93" s="43">
        <f t="shared" si="12"/>
        <v>497350</v>
      </c>
      <c r="N93" s="5"/>
      <c r="O93" s="5"/>
      <c r="P93" s="5"/>
      <c r="Q93" s="5">
        <v>865000</v>
      </c>
      <c r="R93" s="5"/>
      <c r="S93" s="5">
        <v>7785</v>
      </c>
      <c r="T93" s="14"/>
      <c r="U93" s="43">
        <f t="shared" si="13"/>
        <v>872785</v>
      </c>
      <c r="V93" s="5"/>
      <c r="W93" s="5"/>
      <c r="X93" s="5"/>
      <c r="Y93" s="5">
        <v>920000</v>
      </c>
      <c r="Z93" s="5"/>
      <c r="AA93" s="5">
        <v>108150</v>
      </c>
      <c r="AB93" s="14"/>
      <c r="AC93" s="43">
        <f t="shared" si="14"/>
        <v>1028150</v>
      </c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x14ac:dyDescent="0.3">
      <c r="A94" s="13">
        <f>A93+1</f>
        <v>2026</v>
      </c>
      <c r="C94" s="5"/>
      <c r="D94" s="5"/>
      <c r="E94" s="5"/>
      <c r="F94" s="5"/>
      <c r="G94" s="5">
        <f t="shared" si="10"/>
        <v>0</v>
      </c>
      <c r="H94" s="5"/>
      <c r="I94" s="5"/>
      <c r="J94" s="5"/>
      <c r="K94" s="5"/>
      <c r="L94" s="14"/>
      <c r="M94" s="43">
        <f t="shared" si="12"/>
        <v>0</v>
      </c>
      <c r="N94" s="5"/>
      <c r="O94" s="5"/>
      <c r="P94" s="5"/>
      <c r="Q94" s="5"/>
      <c r="R94" s="5"/>
      <c r="S94" s="5"/>
      <c r="T94" s="14"/>
      <c r="U94" s="43">
        <f t="shared" si="13"/>
        <v>0</v>
      </c>
      <c r="V94" s="5"/>
      <c r="W94" s="5"/>
      <c r="X94" s="5"/>
      <c r="Y94" s="5">
        <v>1545000</v>
      </c>
      <c r="Z94" s="5"/>
      <c r="AA94" s="5">
        <v>71175</v>
      </c>
      <c r="AB94" s="5"/>
      <c r="AC94" s="5">
        <f t="shared" si="14"/>
        <v>1616175</v>
      </c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x14ac:dyDescent="0.3">
      <c r="A95" s="13">
        <f>A94+1</f>
        <v>2027</v>
      </c>
      <c r="C95" s="5"/>
      <c r="D95" s="5"/>
      <c r="E95" s="5"/>
      <c r="F95" s="5"/>
      <c r="G95" s="5">
        <f t="shared" si="10"/>
        <v>0</v>
      </c>
      <c r="H95" s="5"/>
      <c r="I95" s="5"/>
      <c r="J95" s="5"/>
      <c r="K95" s="5"/>
      <c r="L95" s="14"/>
      <c r="M95" s="43">
        <f t="shared" si="12"/>
        <v>0</v>
      </c>
      <c r="N95" s="5"/>
      <c r="O95" s="5"/>
      <c r="P95" s="5"/>
      <c r="Q95" s="5"/>
      <c r="R95" s="5"/>
      <c r="S95" s="5"/>
      <c r="T95" s="14"/>
      <c r="U95" s="43">
        <f t="shared" si="13"/>
        <v>0</v>
      </c>
      <c r="V95" s="5"/>
      <c r="W95" s="5"/>
      <c r="X95" s="5"/>
      <c r="Y95" s="5">
        <v>1600000</v>
      </c>
      <c r="Z95" s="5"/>
      <c r="AA95" s="5">
        <v>24000</v>
      </c>
      <c r="AB95" s="5"/>
      <c r="AC95" s="5">
        <f t="shared" si="14"/>
        <v>1624000</v>
      </c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x14ac:dyDescent="0.3">
      <c r="H96" s="5"/>
      <c r="I96" s="5"/>
      <c r="J96" s="5"/>
      <c r="K96" s="5"/>
      <c r="L96" s="14"/>
      <c r="M96" s="43">
        <f t="shared" si="12"/>
        <v>0</v>
      </c>
      <c r="N96" s="5"/>
      <c r="O96" s="5"/>
      <c r="P96" s="5"/>
      <c r="Q96" s="5"/>
      <c r="R96" s="5"/>
      <c r="S96" s="5"/>
      <c r="T96" s="14"/>
      <c r="U96" s="43">
        <f t="shared" si="13"/>
        <v>0</v>
      </c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x14ac:dyDescent="0.3">
      <c r="C97" s="5"/>
      <c r="D97" s="5"/>
      <c r="E97" s="5"/>
      <c r="F97" s="5"/>
      <c r="G97" s="5"/>
      <c r="H97" s="5"/>
      <c r="I97" s="5"/>
      <c r="J97" s="5"/>
      <c r="K97" s="5"/>
      <c r="L97" s="14"/>
      <c r="M97" s="5"/>
      <c r="N97" s="5"/>
      <c r="O97" s="5"/>
      <c r="P97" s="5"/>
      <c r="Q97" s="5"/>
      <c r="R97" s="5"/>
      <c r="S97" s="5"/>
      <c r="T97" s="14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x14ac:dyDescent="0.3">
      <c r="C98" s="5"/>
      <c r="D98" s="5"/>
      <c r="E98" s="5"/>
      <c r="F98" s="5"/>
      <c r="G98" s="5"/>
      <c r="H98" s="5"/>
      <c r="I98" s="5"/>
      <c r="J98" s="5"/>
      <c r="K98" s="5"/>
      <c r="L98" s="14"/>
      <c r="M98" s="5"/>
      <c r="N98" s="5"/>
      <c r="O98" s="5"/>
      <c r="P98" s="5"/>
      <c r="Q98" s="5"/>
      <c r="R98" s="5"/>
      <c r="S98" s="5"/>
      <c r="T98" s="14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x14ac:dyDescent="0.3">
      <c r="A99" s="1" t="s">
        <v>0</v>
      </c>
      <c r="C99" s="5">
        <f>SUM(C75:C95)</f>
        <v>1485000</v>
      </c>
      <c r="D99" s="5"/>
      <c r="E99" s="5">
        <f>SUM(E76:E95)</f>
        <v>3429592.3899999997</v>
      </c>
      <c r="F99" s="5"/>
      <c r="G99" s="5">
        <f>SUM(G76:G95)</f>
        <v>4914592.3899999997</v>
      </c>
      <c r="H99" s="5"/>
      <c r="I99" s="5">
        <f>SUM(I81:I98)</f>
        <v>9050000</v>
      </c>
      <c r="J99" s="5">
        <f>SUM(J81:J98)</f>
        <v>0</v>
      </c>
      <c r="K99" s="5">
        <f>SUM(K80:K98)</f>
        <v>1765488.33</v>
      </c>
      <c r="L99" s="5">
        <f>SUM(L80:L98)</f>
        <v>0</v>
      </c>
      <c r="M99" s="5">
        <f>SUM(M80:M98)</f>
        <v>10815488.33</v>
      </c>
      <c r="N99" s="5">
        <f>SUM(N81:N98)</f>
        <v>0</v>
      </c>
      <c r="O99" s="5"/>
      <c r="P99" s="5"/>
      <c r="Q99" s="5">
        <f>SUM(Q81:Q98)</f>
        <v>8000000</v>
      </c>
      <c r="R99" s="5">
        <f>SUM(R81:R98)</f>
        <v>0</v>
      </c>
      <c r="S99" s="5">
        <f>SUM(S80:S98)</f>
        <v>804970</v>
      </c>
      <c r="T99" s="5">
        <f>SUM(T80:T98)</f>
        <v>0</v>
      </c>
      <c r="U99" s="5">
        <f>SUM(U80:U98)</f>
        <v>8804970</v>
      </c>
      <c r="V99" s="5">
        <f>SUM(V81:V98)</f>
        <v>0</v>
      </c>
      <c r="W99" s="5"/>
      <c r="X99" s="5"/>
      <c r="Y99" s="5">
        <f t="shared" ref="Y99:AD99" si="15">SUM(Y85:Y98)</f>
        <v>6710000</v>
      </c>
      <c r="Z99" s="5">
        <f t="shared" si="15"/>
        <v>0</v>
      </c>
      <c r="AA99" s="5">
        <f t="shared" si="15"/>
        <v>1595225</v>
      </c>
      <c r="AB99" s="5">
        <f t="shared" si="15"/>
        <v>0</v>
      </c>
      <c r="AC99" s="5">
        <f t="shared" si="15"/>
        <v>8305225</v>
      </c>
      <c r="AD99" s="5">
        <f t="shared" si="15"/>
        <v>0</v>
      </c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x14ac:dyDescent="0.3">
      <c r="C100" s="5"/>
      <c r="D100" s="5"/>
      <c r="E100" s="5"/>
      <c r="F100" s="5"/>
      <c r="G100" s="5"/>
      <c r="H100" s="5"/>
      <c r="I100" s="5"/>
      <c r="J100" s="5"/>
      <c r="K100" s="5"/>
      <c r="L100" s="14"/>
      <c r="M100" s="5"/>
      <c r="N100" s="5"/>
      <c r="O100" s="5"/>
      <c r="P100" s="5"/>
      <c r="Q100" s="5"/>
      <c r="R100" s="5"/>
      <c r="S100" s="5"/>
      <c r="T100" s="14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x14ac:dyDescent="0.3">
      <c r="C101" s="5"/>
      <c r="D101" s="5"/>
      <c r="E101" s="5"/>
      <c r="F101" s="5"/>
      <c r="G101" s="5"/>
      <c r="H101" s="5"/>
      <c r="I101" s="5"/>
      <c r="J101" s="5"/>
      <c r="K101" s="5"/>
      <c r="L101" s="1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s="42" customFormat="1" x14ac:dyDescent="0.3">
      <c r="A102" s="42" t="s">
        <v>22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6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</row>
    <row r="103" spans="1:51" s="42" customFormat="1" x14ac:dyDescent="0.3">
      <c r="A103" s="42" t="s">
        <v>23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6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</row>
    <row r="104" spans="1:51" s="42" customFormat="1" x14ac:dyDescent="0.3">
      <c r="A104" s="42" t="s">
        <v>24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6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</row>
    <row r="105" spans="1:51" s="42" customFormat="1" x14ac:dyDescent="0.3">
      <c r="C105" s="43"/>
      <c r="D105" s="43"/>
      <c r="E105" s="43"/>
      <c r="F105" s="43"/>
      <c r="G105" s="43"/>
      <c r="H105" s="43"/>
      <c r="I105" s="43"/>
      <c r="J105" s="43"/>
      <c r="K105" s="43"/>
      <c r="L105" s="46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</row>
    <row r="106" spans="1:51" x14ac:dyDescent="0.3">
      <c r="A106" s="1" t="s">
        <v>27</v>
      </c>
      <c r="C106" s="5"/>
      <c r="D106" s="5"/>
      <c r="E106" s="5"/>
      <c r="F106" s="5"/>
      <c r="G106" s="5"/>
      <c r="H106" s="5"/>
      <c r="I106" s="5"/>
      <c r="J106" s="5"/>
      <c r="K106" s="5"/>
      <c r="L106" s="1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x14ac:dyDescent="0.3">
      <c r="C107" s="5"/>
      <c r="D107" s="5"/>
      <c r="E107" s="5"/>
      <c r="F107" s="5"/>
      <c r="G107" s="5"/>
      <c r="H107" s="5"/>
      <c r="I107" s="5"/>
      <c r="J107" s="5"/>
      <c r="K107" s="5"/>
      <c r="L107" s="1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x14ac:dyDescent="0.3">
      <c r="C108" s="5"/>
      <c r="D108" s="5"/>
      <c r="E108" s="5"/>
      <c r="F108" s="5"/>
      <c r="G108" s="5"/>
      <c r="H108" s="5"/>
      <c r="I108" s="5"/>
      <c r="J108" s="5"/>
      <c r="K108" s="5"/>
      <c r="L108" s="1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x14ac:dyDescent="0.3">
      <c r="C109" s="5"/>
      <c r="D109" s="5"/>
      <c r="E109" s="5"/>
      <c r="F109" s="5"/>
      <c r="G109" s="5"/>
      <c r="H109" s="5"/>
      <c r="I109" s="5"/>
      <c r="J109" s="5"/>
      <c r="K109" s="5"/>
      <c r="L109" s="1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x14ac:dyDescent="0.3">
      <c r="C110" s="5"/>
      <c r="D110" s="5"/>
      <c r="E110" s="5"/>
      <c r="F110" s="5"/>
      <c r="G110" s="5"/>
      <c r="H110" s="5"/>
      <c r="I110" s="5"/>
      <c r="J110" s="5"/>
      <c r="K110" s="5"/>
      <c r="L110" s="1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x14ac:dyDescent="0.3">
      <c r="C111" s="5"/>
      <c r="D111" s="5"/>
      <c r="E111" s="5"/>
      <c r="F111" s="5"/>
      <c r="G111" s="5"/>
      <c r="H111" s="5"/>
      <c r="I111" s="5"/>
      <c r="J111" s="5"/>
      <c r="K111" s="5"/>
      <c r="L111" s="1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x14ac:dyDescent="0.3">
      <c r="C112" s="5"/>
      <c r="D112" s="5"/>
      <c r="E112" s="5"/>
      <c r="F112" s="5"/>
      <c r="G112" s="5"/>
      <c r="H112" s="5"/>
      <c r="I112" s="5"/>
      <c r="J112" s="5"/>
      <c r="K112" s="5"/>
      <c r="L112" s="1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3:51" x14ac:dyDescent="0.3">
      <c r="C113" s="5"/>
      <c r="D113" s="5"/>
      <c r="E113" s="5"/>
      <c r="F113" s="5"/>
      <c r="G113" s="5"/>
      <c r="H113" s="5"/>
      <c r="I113" s="5"/>
      <c r="J113" s="5"/>
      <c r="K113" s="5"/>
      <c r="L113" s="1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3:51" x14ac:dyDescent="0.3">
      <c r="C114" s="5"/>
      <c r="D114" s="5"/>
      <c r="E114" s="5"/>
      <c r="F114" s="5"/>
      <c r="G114" s="5"/>
      <c r="H114" s="5"/>
      <c r="I114" s="5"/>
      <c r="J114" s="5"/>
      <c r="K114" s="5"/>
      <c r="L114" s="1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</row>
    <row r="115" spans="3:51" x14ac:dyDescent="0.3">
      <c r="C115" s="5"/>
      <c r="D115" s="5"/>
      <c r="E115" s="5"/>
      <c r="F115" s="5"/>
      <c r="G115" s="5"/>
      <c r="H115" s="5"/>
      <c r="I115" s="5"/>
      <c r="J115" s="5"/>
      <c r="K115" s="5"/>
      <c r="L115" s="1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3:51" x14ac:dyDescent="0.3">
      <c r="C116" s="5"/>
      <c r="D116" s="5"/>
      <c r="E116" s="5"/>
      <c r="F116" s="5"/>
      <c r="G116" s="5"/>
      <c r="H116" s="5"/>
      <c r="I116" s="5"/>
      <c r="J116" s="5"/>
      <c r="K116" s="5"/>
      <c r="L116" s="1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3:51" x14ac:dyDescent="0.3">
      <c r="C117" s="5"/>
      <c r="D117" s="5"/>
      <c r="E117" s="5"/>
      <c r="F117" s="5"/>
      <c r="G117" s="5"/>
      <c r="H117" s="5"/>
      <c r="I117" s="5"/>
      <c r="J117" s="5"/>
      <c r="K117" s="5"/>
      <c r="L117" s="1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3:51" x14ac:dyDescent="0.3">
      <c r="C118" s="5"/>
      <c r="D118" s="5"/>
      <c r="E118" s="5"/>
      <c r="F118" s="5"/>
      <c r="G118" s="5"/>
      <c r="H118" s="5"/>
      <c r="I118" s="5"/>
      <c r="J118" s="5"/>
      <c r="K118" s="5"/>
      <c r="L118" s="1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3:51" x14ac:dyDescent="0.3">
      <c r="C119" s="5"/>
      <c r="D119" s="5"/>
      <c r="E119" s="5"/>
      <c r="F119" s="5"/>
      <c r="G119" s="5"/>
      <c r="H119" s="5"/>
      <c r="I119" s="5"/>
      <c r="J119" s="5"/>
      <c r="K119" s="5"/>
      <c r="L119" s="1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3:51" x14ac:dyDescent="0.3">
      <c r="C120" s="5"/>
      <c r="D120" s="5"/>
      <c r="E120" s="5"/>
      <c r="F120" s="5"/>
      <c r="G120" s="5"/>
      <c r="H120" s="5"/>
      <c r="I120" s="5"/>
      <c r="J120" s="5"/>
      <c r="K120" s="5"/>
      <c r="L120" s="1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3:51" x14ac:dyDescent="0.3">
      <c r="C121" s="5"/>
      <c r="D121" s="5"/>
      <c r="E121" s="5"/>
      <c r="F121" s="5"/>
      <c r="G121" s="5"/>
      <c r="H121" s="5"/>
      <c r="I121" s="5"/>
      <c r="J121" s="5"/>
      <c r="K121" s="5"/>
      <c r="L121" s="1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3:51" x14ac:dyDescent="0.3">
      <c r="C122" s="5"/>
      <c r="D122" s="5"/>
      <c r="E122" s="5"/>
      <c r="F122" s="5"/>
      <c r="G122" s="5"/>
      <c r="H122" s="5"/>
      <c r="I122" s="5"/>
      <c r="J122" s="5"/>
      <c r="K122" s="5"/>
      <c r="L122" s="1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3:51" x14ac:dyDescent="0.3">
      <c r="C123" s="5"/>
      <c r="D123" s="5"/>
      <c r="E123" s="5"/>
      <c r="F123" s="5"/>
      <c r="G123" s="5"/>
      <c r="H123" s="5"/>
      <c r="I123" s="5"/>
      <c r="J123" s="5"/>
      <c r="K123" s="5"/>
      <c r="L123" s="1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3:51" x14ac:dyDescent="0.3">
      <c r="C124" s="5"/>
      <c r="D124" s="5"/>
      <c r="E124" s="5"/>
      <c r="F124" s="5"/>
      <c r="G124" s="5"/>
      <c r="H124" s="5"/>
      <c r="I124" s="5"/>
      <c r="J124" s="5"/>
      <c r="K124" s="5"/>
      <c r="L124" s="1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3:51" x14ac:dyDescent="0.3">
      <c r="C125" s="5"/>
      <c r="D125" s="5"/>
      <c r="E125" s="5"/>
      <c r="F125" s="5"/>
      <c r="G125" s="5"/>
      <c r="H125" s="5"/>
      <c r="I125" s="5"/>
      <c r="J125" s="5"/>
      <c r="K125" s="5"/>
      <c r="L125" s="1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3:51" x14ac:dyDescent="0.3">
      <c r="C126" s="5"/>
      <c r="D126" s="5"/>
      <c r="E126" s="5"/>
      <c r="F126" s="5"/>
      <c r="G126" s="5"/>
      <c r="H126" s="5"/>
      <c r="I126" s="5"/>
      <c r="J126" s="5"/>
      <c r="K126" s="5"/>
      <c r="L126" s="1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3:51" x14ac:dyDescent="0.3">
      <c r="C127" s="5"/>
      <c r="D127" s="5"/>
      <c r="E127" s="5"/>
      <c r="F127" s="5"/>
      <c r="G127" s="5"/>
      <c r="H127" s="5"/>
      <c r="I127" s="5"/>
      <c r="J127" s="5"/>
      <c r="K127" s="5"/>
      <c r="L127" s="1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  <row r="128" spans="3:51" x14ac:dyDescent="0.3">
      <c r="C128" s="5"/>
      <c r="D128" s="5"/>
      <c r="E128" s="5"/>
      <c r="F128" s="5"/>
      <c r="G128" s="5"/>
      <c r="H128" s="5"/>
      <c r="I128" s="5"/>
      <c r="J128" s="5"/>
      <c r="K128" s="5"/>
      <c r="L128" s="1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</row>
    <row r="129" spans="3:51" x14ac:dyDescent="0.3">
      <c r="C129" s="5"/>
      <c r="D129" s="5"/>
      <c r="E129" s="5"/>
      <c r="F129" s="5"/>
      <c r="G129" s="5"/>
      <c r="H129" s="5"/>
      <c r="I129" s="5"/>
      <c r="J129" s="5"/>
      <c r="K129" s="5"/>
      <c r="L129" s="1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</row>
    <row r="130" spans="3:51" x14ac:dyDescent="0.3">
      <c r="C130" s="5"/>
      <c r="D130" s="5"/>
      <c r="E130" s="5"/>
      <c r="F130" s="5"/>
      <c r="G130" s="5"/>
      <c r="H130" s="5"/>
      <c r="I130" s="5"/>
      <c r="J130" s="5"/>
      <c r="K130" s="5"/>
      <c r="L130" s="1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</row>
    <row r="131" spans="3:51" x14ac:dyDescent="0.3">
      <c r="C131" s="5"/>
      <c r="D131" s="5"/>
      <c r="E131" s="5"/>
      <c r="F131" s="5"/>
      <c r="G131" s="5"/>
      <c r="H131" s="5"/>
      <c r="I131" s="5"/>
      <c r="J131" s="5"/>
      <c r="K131" s="5"/>
      <c r="L131" s="1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</row>
    <row r="132" spans="3:51" x14ac:dyDescent="0.3">
      <c r="C132" s="5"/>
      <c r="D132" s="5"/>
      <c r="E132" s="5"/>
      <c r="F132" s="5"/>
      <c r="G132" s="5"/>
      <c r="H132" s="5"/>
      <c r="I132" s="5"/>
      <c r="J132" s="5"/>
      <c r="K132" s="5"/>
      <c r="L132" s="1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</row>
    <row r="133" spans="3:51" x14ac:dyDescent="0.3">
      <c r="C133" s="5"/>
      <c r="D133" s="5"/>
      <c r="E133" s="5"/>
      <c r="F133" s="5"/>
      <c r="G133" s="5"/>
      <c r="H133" s="5"/>
      <c r="I133" s="5"/>
      <c r="J133" s="5"/>
      <c r="K133" s="5"/>
      <c r="L133" s="1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</row>
    <row r="134" spans="3:51" x14ac:dyDescent="0.3">
      <c r="C134" s="5"/>
      <c r="D134" s="5"/>
      <c r="E134" s="5"/>
      <c r="F134" s="5"/>
      <c r="G134" s="5"/>
      <c r="H134" s="5"/>
      <c r="I134" s="5"/>
      <c r="J134" s="5"/>
      <c r="K134" s="5"/>
      <c r="L134" s="1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</row>
    <row r="135" spans="3:51" x14ac:dyDescent="0.3">
      <c r="C135" s="5"/>
      <c r="D135" s="5"/>
      <c r="E135" s="5"/>
      <c r="F135" s="5"/>
      <c r="G135" s="5"/>
      <c r="H135" s="5"/>
      <c r="I135" s="5"/>
      <c r="J135" s="5"/>
      <c r="K135" s="5"/>
      <c r="L135" s="1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</row>
    <row r="136" spans="3:51" x14ac:dyDescent="0.3">
      <c r="C136" s="5"/>
      <c r="D136" s="5"/>
      <c r="E136" s="5"/>
      <c r="F136" s="5"/>
      <c r="G136" s="5"/>
      <c r="H136" s="5"/>
      <c r="I136" s="5"/>
      <c r="J136" s="5"/>
      <c r="K136" s="5"/>
      <c r="L136" s="1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</row>
    <row r="137" spans="3:51" x14ac:dyDescent="0.3">
      <c r="C137" s="5"/>
      <c r="D137" s="5"/>
      <c r="E137" s="5"/>
      <c r="F137" s="5"/>
      <c r="G137" s="5"/>
      <c r="H137" s="5"/>
      <c r="I137" s="5"/>
      <c r="J137" s="5"/>
      <c r="K137" s="5"/>
      <c r="L137" s="1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</row>
    <row r="138" spans="3:51" x14ac:dyDescent="0.3">
      <c r="C138" s="5"/>
      <c r="D138" s="5"/>
      <c r="E138" s="5"/>
      <c r="F138" s="5"/>
      <c r="G138" s="5"/>
      <c r="H138" s="5"/>
      <c r="I138" s="5"/>
      <c r="J138" s="5"/>
      <c r="K138" s="5"/>
      <c r="L138" s="1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</row>
    <row r="139" spans="3:51" x14ac:dyDescent="0.3">
      <c r="C139" s="5"/>
      <c r="D139" s="5"/>
      <c r="E139" s="5"/>
      <c r="F139" s="5"/>
      <c r="G139" s="5"/>
      <c r="H139" s="5"/>
      <c r="I139" s="5"/>
      <c r="J139" s="5"/>
      <c r="K139" s="5"/>
      <c r="L139" s="1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</row>
    <row r="140" spans="3:51" x14ac:dyDescent="0.3">
      <c r="C140" s="5"/>
      <c r="D140" s="5"/>
      <c r="E140" s="5"/>
      <c r="F140" s="5"/>
      <c r="G140" s="5"/>
      <c r="H140" s="5"/>
      <c r="I140" s="5"/>
      <c r="J140" s="5"/>
      <c r="K140" s="5"/>
      <c r="L140" s="1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</row>
    <row r="141" spans="3:51" x14ac:dyDescent="0.3">
      <c r="C141" s="5"/>
      <c r="D141" s="5"/>
      <c r="E141" s="5"/>
      <c r="F141" s="5"/>
      <c r="G141" s="5"/>
      <c r="H141" s="5"/>
      <c r="I141" s="5"/>
      <c r="J141" s="5"/>
      <c r="K141" s="5"/>
      <c r="L141" s="1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</row>
    <row r="142" spans="3:51" x14ac:dyDescent="0.3">
      <c r="C142" s="5"/>
      <c r="D142" s="5"/>
      <c r="E142" s="5"/>
      <c r="F142" s="5"/>
      <c r="G142" s="5"/>
      <c r="H142" s="5"/>
      <c r="I142" s="5"/>
      <c r="J142" s="5"/>
      <c r="K142" s="5"/>
      <c r="L142" s="1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</row>
    <row r="143" spans="3:51" x14ac:dyDescent="0.3">
      <c r="C143" s="5"/>
      <c r="D143" s="5"/>
      <c r="E143" s="5"/>
      <c r="F143" s="5"/>
      <c r="G143" s="5"/>
      <c r="H143" s="5"/>
      <c r="I143" s="5"/>
      <c r="J143" s="5"/>
      <c r="K143" s="5"/>
      <c r="L143" s="1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</row>
    <row r="144" spans="3:51" x14ac:dyDescent="0.3">
      <c r="C144" s="5"/>
      <c r="D144" s="5"/>
      <c r="E144" s="5"/>
      <c r="F144" s="5"/>
      <c r="G144" s="5"/>
      <c r="H144" s="5"/>
      <c r="I144" s="5"/>
      <c r="J144" s="5"/>
      <c r="K144" s="5"/>
      <c r="L144" s="1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</row>
    <row r="145" spans="3:51" x14ac:dyDescent="0.3">
      <c r="C145" s="5"/>
      <c r="D145" s="5"/>
      <c r="E145" s="5"/>
      <c r="F145" s="5"/>
      <c r="G145" s="5"/>
      <c r="H145" s="5"/>
      <c r="I145" s="5"/>
      <c r="J145" s="5"/>
      <c r="K145" s="5"/>
      <c r="L145" s="1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</row>
    <row r="146" spans="3:51" x14ac:dyDescent="0.3">
      <c r="C146" s="5"/>
      <c r="D146" s="5"/>
      <c r="E146" s="5"/>
      <c r="F146" s="5"/>
      <c r="G146" s="5"/>
      <c r="H146" s="5"/>
      <c r="I146" s="5"/>
      <c r="J146" s="5"/>
      <c r="K146" s="5"/>
      <c r="L146" s="1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</row>
    <row r="147" spans="3:51" x14ac:dyDescent="0.3">
      <c r="C147" s="5"/>
      <c r="D147" s="5"/>
      <c r="E147" s="5"/>
      <c r="F147" s="5"/>
      <c r="G147" s="5"/>
      <c r="H147" s="5"/>
      <c r="I147" s="5"/>
      <c r="J147" s="5"/>
      <c r="K147" s="5"/>
      <c r="L147" s="1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</row>
    <row r="148" spans="3:51" x14ac:dyDescent="0.3">
      <c r="C148" s="5"/>
      <c r="D148" s="5"/>
      <c r="E148" s="5"/>
      <c r="F148" s="5"/>
      <c r="G148" s="5"/>
      <c r="H148" s="5"/>
      <c r="I148" s="5"/>
      <c r="J148" s="5"/>
      <c r="K148" s="5"/>
      <c r="L148" s="1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</row>
    <row r="149" spans="3:51" x14ac:dyDescent="0.3">
      <c r="C149" s="5"/>
      <c r="D149" s="5"/>
      <c r="E149" s="5"/>
      <c r="F149" s="5"/>
      <c r="G149" s="5"/>
      <c r="H149" s="5"/>
      <c r="I149" s="5"/>
      <c r="J149" s="5"/>
      <c r="K149" s="5"/>
      <c r="L149" s="1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</row>
    <row r="150" spans="3:51" x14ac:dyDescent="0.3">
      <c r="C150" s="5"/>
      <c r="D150" s="5"/>
      <c r="E150" s="5"/>
      <c r="F150" s="5"/>
      <c r="G150" s="5"/>
      <c r="H150" s="5"/>
      <c r="I150" s="5"/>
      <c r="J150" s="5"/>
      <c r="K150" s="5"/>
      <c r="L150" s="1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</row>
    <row r="151" spans="3:51" x14ac:dyDescent="0.3">
      <c r="C151" s="5"/>
      <c r="D151" s="5"/>
      <c r="E151" s="5"/>
      <c r="F151" s="5"/>
      <c r="G151" s="5"/>
      <c r="H151" s="5"/>
      <c r="I151" s="5"/>
      <c r="J151" s="5"/>
      <c r="K151" s="5"/>
      <c r="L151" s="1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</row>
    <row r="152" spans="3:51" x14ac:dyDescent="0.3">
      <c r="C152" s="5"/>
      <c r="D152" s="5"/>
      <c r="E152" s="5"/>
      <c r="F152" s="5"/>
      <c r="G152" s="5"/>
      <c r="H152" s="5"/>
      <c r="I152" s="5"/>
      <c r="J152" s="5"/>
      <c r="K152" s="5"/>
      <c r="L152" s="1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</row>
    <row r="153" spans="3:51" x14ac:dyDescent="0.3">
      <c r="C153" s="5"/>
      <c r="D153" s="5"/>
      <c r="E153" s="5"/>
      <c r="F153" s="5"/>
      <c r="G153" s="5"/>
      <c r="H153" s="5"/>
      <c r="I153" s="5"/>
      <c r="J153" s="5"/>
      <c r="K153" s="5"/>
      <c r="L153" s="1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</row>
    <row r="154" spans="3:51" x14ac:dyDescent="0.3">
      <c r="C154" s="5"/>
      <c r="D154" s="5"/>
      <c r="E154" s="5"/>
      <c r="F154" s="5"/>
      <c r="G154" s="5"/>
      <c r="H154" s="5"/>
      <c r="I154" s="5"/>
      <c r="J154" s="5"/>
      <c r="K154" s="5"/>
      <c r="L154" s="1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</row>
    <row r="155" spans="3:51" x14ac:dyDescent="0.3">
      <c r="C155" s="5"/>
      <c r="D155" s="5"/>
      <c r="E155" s="5"/>
      <c r="F155" s="5"/>
      <c r="G155" s="5"/>
      <c r="H155" s="5"/>
      <c r="I155" s="5"/>
      <c r="J155" s="5"/>
      <c r="K155" s="5"/>
      <c r="L155" s="1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</row>
    <row r="156" spans="3:51" x14ac:dyDescent="0.3">
      <c r="C156" s="5"/>
      <c r="D156" s="5"/>
      <c r="E156" s="5"/>
      <c r="F156" s="5"/>
      <c r="G156" s="5"/>
      <c r="H156" s="5"/>
      <c r="I156" s="5"/>
      <c r="J156" s="5"/>
      <c r="K156" s="5"/>
      <c r="L156" s="1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</row>
    <row r="157" spans="3:51" x14ac:dyDescent="0.3">
      <c r="C157" s="5"/>
      <c r="D157" s="5"/>
      <c r="E157" s="5"/>
      <c r="F157" s="5"/>
      <c r="G157" s="5"/>
      <c r="H157" s="5"/>
      <c r="I157" s="5"/>
      <c r="J157" s="5"/>
      <c r="K157" s="5"/>
      <c r="L157" s="1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</row>
    <row r="158" spans="3:51" x14ac:dyDescent="0.3">
      <c r="C158" s="5"/>
      <c r="D158" s="5"/>
      <c r="E158" s="5"/>
      <c r="F158" s="5"/>
      <c r="G158" s="5"/>
      <c r="H158" s="5"/>
      <c r="I158" s="5"/>
      <c r="J158" s="5"/>
      <c r="K158" s="5"/>
      <c r="L158" s="1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</row>
    <row r="159" spans="3:51" x14ac:dyDescent="0.3">
      <c r="C159" s="5"/>
      <c r="D159" s="5"/>
      <c r="E159" s="5"/>
      <c r="F159" s="5"/>
      <c r="G159" s="5"/>
      <c r="H159" s="5"/>
      <c r="I159" s="5"/>
      <c r="J159" s="5"/>
      <c r="K159" s="5"/>
      <c r="L159" s="1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</row>
    <row r="160" spans="3:51" x14ac:dyDescent="0.3">
      <c r="C160" s="5"/>
      <c r="D160" s="5"/>
      <c r="E160" s="5"/>
      <c r="F160" s="5"/>
      <c r="G160" s="5"/>
      <c r="H160" s="5"/>
      <c r="I160" s="5"/>
      <c r="J160" s="5"/>
      <c r="K160" s="5"/>
      <c r="L160" s="1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</row>
    <row r="161" spans="3:51" x14ac:dyDescent="0.3">
      <c r="C161" s="5"/>
      <c r="D161" s="5"/>
      <c r="E161" s="5"/>
      <c r="F161" s="5"/>
      <c r="G161" s="5"/>
      <c r="H161" s="5"/>
      <c r="I161" s="5"/>
      <c r="J161" s="5"/>
      <c r="K161" s="5"/>
      <c r="L161" s="1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</row>
    <row r="162" spans="3:51" x14ac:dyDescent="0.3">
      <c r="C162" s="5"/>
      <c r="D162" s="5"/>
      <c r="E162" s="5"/>
      <c r="F162" s="5"/>
      <c r="G162" s="5"/>
      <c r="H162" s="5"/>
      <c r="I162" s="5"/>
      <c r="J162" s="5"/>
      <c r="K162" s="5"/>
      <c r="L162" s="1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</row>
    <row r="163" spans="3:51" x14ac:dyDescent="0.3">
      <c r="C163" s="5"/>
      <c r="D163" s="5"/>
      <c r="E163" s="5"/>
      <c r="F163" s="5"/>
      <c r="G163" s="5"/>
      <c r="H163" s="5"/>
      <c r="I163" s="5"/>
      <c r="J163" s="5"/>
      <c r="K163" s="5"/>
      <c r="L163" s="1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</row>
    <row r="164" spans="3:51" x14ac:dyDescent="0.3">
      <c r="C164" s="5"/>
      <c r="D164" s="5"/>
      <c r="E164" s="5"/>
      <c r="F164" s="5"/>
      <c r="G164" s="5"/>
      <c r="H164" s="5"/>
      <c r="I164" s="5"/>
      <c r="J164" s="5"/>
      <c r="K164" s="5"/>
      <c r="L164" s="1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</row>
    <row r="165" spans="3:51" x14ac:dyDescent="0.3">
      <c r="C165" s="5"/>
      <c r="D165" s="5"/>
      <c r="E165" s="5"/>
      <c r="F165" s="5"/>
      <c r="G165" s="5"/>
      <c r="H165" s="5"/>
      <c r="I165" s="5"/>
      <c r="J165" s="5"/>
      <c r="K165" s="5"/>
      <c r="L165" s="1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</row>
    <row r="166" spans="3:51" x14ac:dyDescent="0.3">
      <c r="C166" s="5"/>
      <c r="D166" s="5"/>
      <c r="E166" s="5"/>
      <c r="F166" s="5"/>
      <c r="G166" s="5"/>
      <c r="H166" s="5"/>
      <c r="I166" s="5"/>
      <c r="J166" s="5"/>
      <c r="K166" s="5"/>
      <c r="L166" s="1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</row>
    <row r="167" spans="3:51" x14ac:dyDescent="0.3">
      <c r="C167" s="5"/>
      <c r="D167" s="5"/>
      <c r="E167" s="5"/>
      <c r="F167" s="5"/>
      <c r="G167" s="5"/>
      <c r="H167" s="5"/>
      <c r="I167" s="5"/>
      <c r="J167" s="5"/>
      <c r="K167" s="5"/>
      <c r="L167" s="1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</row>
    <row r="168" spans="3:51" x14ac:dyDescent="0.3">
      <c r="C168" s="5"/>
      <c r="D168" s="5"/>
      <c r="E168" s="5"/>
      <c r="F168" s="5"/>
      <c r="G168" s="5"/>
      <c r="H168" s="5"/>
      <c r="I168" s="5"/>
      <c r="J168" s="5"/>
      <c r="K168" s="5"/>
      <c r="L168" s="1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</row>
    <row r="169" spans="3:51" x14ac:dyDescent="0.3">
      <c r="C169" s="5"/>
      <c r="D169" s="5"/>
      <c r="E169" s="5"/>
      <c r="F169" s="5"/>
      <c r="G169" s="5"/>
      <c r="H169" s="5"/>
      <c r="I169" s="5"/>
      <c r="J169" s="5"/>
      <c r="K169" s="5"/>
      <c r="L169" s="1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</row>
    <row r="170" spans="3:51" x14ac:dyDescent="0.3">
      <c r="C170" s="5"/>
      <c r="D170" s="5"/>
      <c r="E170" s="5"/>
      <c r="F170" s="5"/>
      <c r="G170" s="5"/>
      <c r="H170" s="5"/>
      <c r="I170" s="5"/>
      <c r="J170" s="5"/>
      <c r="K170" s="5"/>
      <c r="L170" s="1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</row>
    <row r="171" spans="3:51" x14ac:dyDescent="0.3">
      <c r="C171" s="5"/>
      <c r="D171" s="5"/>
      <c r="E171" s="5"/>
      <c r="F171" s="5"/>
      <c r="G171" s="5"/>
      <c r="H171" s="5"/>
      <c r="I171" s="5"/>
      <c r="J171" s="5"/>
      <c r="K171" s="5"/>
      <c r="L171" s="1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</row>
    <row r="172" spans="3:51" x14ac:dyDescent="0.3">
      <c r="C172" s="5"/>
      <c r="D172" s="5"/>
      <c r="E172" s="5"/>
      <c r="F172" s="5"/>
      <c r="G172" s="5"/>
      <c r="H172" s="5"/>
      <c r="I172" s="5"/>
      <c r="J172" s="5"/>
      <c r="K172" s="5"/>
      <c r="L172" s="1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</row>
    <row r="173" spans="3:51" x14ac:dyDescent="0.3">
      <c r="C173" s="5"/>
      <c r="D173" s="5"/>
      <c r="E173" s="5"/>
      <c r="F173" s="5"/>
      <c r="G173" s="5"/>
      <c r="H173" s="5"/>
      <c r="I173" s="5"/>
      <c r="J173" s="5"/>
      <c r="K173" s="5"/>
      <c r="L173" s="1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</row>
    <row r="174" spans="3:51" x14ac:dyDescent="0.3">
      <c r="C174" s="5"/>
      <c r="D174" s="5"/>
      <c r="E174" s="5"/>
      <c r="F174" s="5"/>
      <c r="G174" s="5"/>
      <c r="H174" s="5"/>
      <c r="I174" s="5"/>
      <c r="J174" s="5"/>
      <c r="K174" s="5"/>
      <c r="L174" s="1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</row>
    <row r="175" spans="3:51" x14ac:dyDescent="0.3">
      <c r="C175" s="5"/>
      <c r="D175" s="5"/>
      <c r="E175" s="5"/>
      <c r="F175" s="5"/>
      <c r="G175" s="5"/>
      <c r="H175" s="5"/>
      <c r="I175" s="5"/>
      <c r="J175" s="5"/>
      <c r="K175" s="5"/>
      <c r="L175" s="1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</row>
    <row r="176" spans="3:51" x14ac:dyDescent="0.3">
      <c r="C176" s="5"/>
      <c r="D176" s="5"/>
      <c r="E176" s="5"/>
      <c r="F176" s="5"/>
      <c r="G176" s="5"/>
      <c r="H176" s="5"/>
      <c r="I176" s="5"/>
      <c r="J176" s="5"/>
      <c r="K176" s="5"/>
      <c r="L176" s="1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</row>
    <row r="177" spans="3:51" x14ac:dyDescent="0.3">
      <c r="C177" s="5"/>
      <c r="D177" s="5"/>
      <c r="E177" s="5"/>
      <c r="F177" s="5"/>
      <c r="G177" s="5"/>
      <c r="H177" s="5"/>
      <c r="I177" s="5"/>
      <c r="J177" s="5"/>
      <c r="K177" s="5"/>
      <c r="L177" s="1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</row>
    <row r="178" spans="3:51" x14ac:dyDescent="0.3">
      <c r="C178" s="5"/>
      <c r="D178" s="5"/>
      <c r="E178" s="5"/>
      <c r="F178" s="5"/>
      <c r="G178" s="5"/>
      <c r="H178" s="5"/>
      <c r="I178" s="5"/>
      <c r="J178" s="5"/>
      <c r="K178" s="5"/>
      <c r="L178" s="1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</row>
    <row r="179" spans="3:51" x14ac:dyDescent="0.3">
      <c r="C179" s="5"/>
      <c r="D179" s="5"/>
      <c r="E179" s="5"/>
      <c r="F179" s="5"/>
      <c r="G179" s="5"/>
      <c r="H179" s="5"/>
      <c r="I179" s="5"/>
      <c r="J179" s="5"/>
      <c r="K179" s="5"/>
      <c r="L179" s="1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</row>
    <row r="180" spans="3:51" x14ac:dyDescent="0.3">
      <c r="C180" s="5"/>
      <c r="D180" s="5"/>
      <c r="E180" s="5"/>
      <c r="F180" s="5"/>
      <c r="G180" s="5"/>
      <c r="H180" s="5"/>
      <c r="I180" s="5"/>
      <c r="J180" s="5"/>
      <c r="K180" s="5"/>
      <c r="L180" s="1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</row>
    <row r="181" spans="3:51" x14ac:dyDescent="0.3">
      <c r="C181" s="5"/>
      <c r="D181" s="5"/>
      <c r="E181" s="5"/>
      <c r="F181" s="5"/>
      <c r="G181" s="5"/>
      <c r="H181" s="5"/>
      <c r="I181" s="5"/>
      <c r="J181" s="5"/>
      <c r="K181" s="5"/>
      <c r="L181" s="1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</row>
    <row r="182" spans="3:51" x14ac:dyDescent="0.3">
      <c r="C182" s="5"/>
      <c r="D182" s="5"/>
      <c r="E182" s="5"/>
      <c r="F182" s="5"/>
      <c r="G182" s="5"/>
      <c r="H182" s="5"/>
      <c r="I182" s="5"/>
      <c r="J182" s="5"/>
      <c r="K182" s="5"/>
      <c r="L182" s="1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</row>
    <row r="183" spans="3:51" x14ac:dyDescent="0.3">
      <c r="C183" s="5"/>
      <c r="D183" s="5"/>
      <c r="E183" s="5"/>
      <c r="F183" s="5"/>
      <c r="G183" s="5"/>
      <c r="H183" s="5"/>
      <c r="I183" s="5"/>
      <c r="J183" s="5"/>
      <c r="K183" s="5"/>
      <c r="L183" s="1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</row>
    <row r="184" spans="3:51" x14ac:dyDescent="0.3">
      <c r="C184" s="5"/>
      <c r="D184" s="5"/>
      <c r="E184" s="5"/>
      <c r="F184" s="5"/>
      <c r="G184" s="5"/>
      <c r="H184" s="5"/>
      <c r="I184" s="5"/>
      <c r="J184" s="5"/>
      <c r="K184" s="5"/>
      <c r="L184" s="1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</row>
    <row r="185" spans="3:51" x14ac:dyDescent="0.3">
      <c r="C185" s="5"/>
      <c r="D185" s="5"/>
      <c r="E185" s="5"/>
      <c r="F185" s="5"/>
      <c r="G185" s="5"/>
      <c r="H185" s="5"/>
      <c r="I185" s="5"/>
      <c r="J185" s="5"/>
      <c r="K185" s="5"/>
      <c r="L185" s="1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</row>
    <row r="186" spans="3:51" x14ac:dyDescent="0.3">
      <c r="C186" s="5"/>
      <c r="D186" s="5"/>
      <c r="E186" s="5"/>
      <c r="F186" s="5"/>
      <c r="G186" s="5"/>
      <c r="H186" s="5"/>
      <c r="I186" s="5"/>
      <c r="J186" s="5"/>
      <c r="K186" s="5"/>
      <c r="L186" s="1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</row>
    <row r="187" spans="3:51" x14ac:dyDescent="0.3">
      <c r="C187" s="5"/>
      <c r="D187" s="5"/>
      <c r="E187" s="5"/>
      <c r="F187" s="5"/>
      <c r="G187" s="5"/>
      <c r="H187" s="5"/>
      <c r="I187" s="5"/>
      <c r="J187" s="5"/>
      <c r="K187" s="5"/>
      <c r="L187" s="1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</row>
    <row r="188" spans="3:51" x14ac:dyDescent="0.3">
      <c r="C188" s="5"/>
      <c r="D188" s="5"/>
      <c r="E188" s="5"/>
      <c r="F188" s="5"/>
      <c r="G188" s="5"/>
      <c r="H188" s="5"/>
      <c r="I188" s="5"/>
      <c r="J188" s="5"/>
      <c r="K188" s="5"/>
      <c r="L188" s="1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</row>
    <row r="189" spans="3:51" x14ac:dyDescent="0.3">
      <c r="C189" s="5"/>
      <c r="D189" s="5"/>
      <c r="E189" s="5"/>
      <c r="F189" s="5"/>
      <c r="G189" s="5"/>
      <c r="H189" s="5"/>
      <c r="I189" s="5"/>
      <c r="J189" s="5"/>
      <c r="K189" s="5"/>
      <c r="L189" s="1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</row>
    <row r="190" spans="3:51" x14ac:dyDescent="0.3">
      <c r="C190" s="5"/>
      <c r="D190" s="5"/>
      <c r="E190" s="5"/>
      <c r="F190" s="5"/>
      <c r="G190" s="5"/>
      <c r="H190" s="5"/>
      <c r="I190" s="5"/>
      <c r="J190" s="5"/>
      <c r="K190" s="5"/>
      <c r="L190" s="1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</row>
    <row r="191" spans="3:51" x14ac:dyDescent="0.3">
      <c r="C191" s="5"/>
      <c r="D191" s="5"/>
      <c r="E191" s="5"/>
      <c r="F191" s="5"/>
      <c r="G191" s="5"/>
      <c r="H191" s="5"/>
      <c r="I191" s="5"/>
      <c r="J191" s="5"/>
      <c r="K191" s="5"/>
      <c r="L191" s="1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</row>
    <row r="192" spans="3:51" x14ac:dyDescent="0.3">
      <c r="C192" s="5"/>
      <c r="D192" s="5"/>
      <c r="E192" s="5"/>
      <c r="F192" s="5"/>
      <c r="G192" s="5"/>
      <c r="H192" s="5"/>
      <c r="I192" s="5"/>
      <c r="J192" s="5"/>
      <c r="K192" s="5"/>
      <c r="L192" s="1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</row>
    <row r="193" spans="3:51" x14ac:dyDescent="0.3">
      <c r="C193" s="5"/>
      <c r="D193" s="5"/>
      <c r="E193" s="5"/>
      <c r="F193" s="5"/>
      <c r="G193" s="5"/>
      <c r="H193" s="5"/>
      <c r="I193" s="5"/>
      <c r="J193" s="5"/>
      <c r="K193" s="5"/>
      <c r="L193" s="1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</row>
    <row r="194" spans="3:51" x14ac:dyDescent="0.3">
      <c r="C194" s="5"/>
      <c r="D194" s="5"/>
      <c r="E194" s="5"/>
      <c r="F194" s="5"/>
      <c r="G194" s="5"/>
      <c r="H194" s="5"/>
      <c r="I194" s="5"/>
      <c r="J194" s="5"/>
      <c r="K194" s="5"/>
      <c r="L194" s="1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</row>
    <row r="195" spans="3:51" x14ac:dyDescent="0.3">
      <c r="C195" s="5"/>
      <c r="D195" s="5"/>
      <c r="E195" s="5"/>
      <c r="F195" s="5"/>
      <c r="G195" s="5"/>
      <c r="H195" s="5"/>
      <c r="I195" s="5"/>
      <c r="J195" s="5"/>
      <c r="K195" s="5"/>
      <c r="L195" s="1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</row>
    <row r="196" spans="3:51" x14ac:dyDescent="0.3">
      <c r="C196" s="5"/>
      <c r="D196" s="5"/>
      <c r="E196" s="5"/>
      <c r="F196" s="5"/>
      <c r="G196" s="5"/>
      <c r="H196" s="5"/>
      <c r="I196" s="5"/>
      <c r="J196" s="5"/>
      <c r="K196" s="5"/>
      <c r="L196" s="1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</row>
    <row r="197" spans="3:51" x14ac:dyDescent="0.3">
      <c r="C197" s="5"/>
      <c r="D197" s="5"/>
      <c r="E197" s="5"/>
      <c r="F197" s="5"/>
      <c r="G197" s="5"/>
      <c r="H197" s="5"/>
      <c r="I197" s="5"/>
      <c r="J197" s="5"/>
      <c r="K197" s="5"/>
      <c r="L197" s="1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</row>
    <row r="198" spans="3:51" x14ac:dyDescent="0.3">
      <c r="C198" s="5"/>
      <c r="D198" s="5"/>
      <c r="E198" s="5"/>
      <c r="F198" s="5"/>
      <c r="G198" s="5"/>
      <c r="H198" s="5"/>
      <c r="I198" s="5"/>
      <c r="J198" s="5"/>
      <c r="K198" s="5"/>
      <c r="L198" s="1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</row>
    <row r="199" spans="3:51" x14ac:dyDescent="0.3">
      <c r="C199" s="5"/>
      <c r="D199" s="5"/>
      <c r="E199" s="5"/>
      <c r="F199" s="5"/>
      <c r="G199" s="5"/>
      <c r="H199" s="5"/>
      <c r="I199" s="5"/>
      <c r="J199" s="5"/>
      <c r="K199" s="5"/>
      <c r="L199" s="1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</row>
    <row r="200" spans="3:51" x14ac:dyDescent="0.3">
      <c r="C200" s="5"/>
      <c r="D200" s="5"/>
      <c r="E200" s="5"/>
      <c r="F200" s="5"/>
      <c r="G200" s="5"/>
      <c r="H200" s="5"/>
      <c r="I200" s="5"/>
      <c r="J200" s="5"/>
      <c r="K200" s="5"/>
      <c r="L200" s="1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</row>
    <row r="201" spans="3:51" x14ac:dyDescent="0.3">
      <c r="C201" s="5"/>
      <c r="D201" s="5"/>
      <c r="E201" s="5"/>
      <c r="F201" s="5"/>
      <c r="G201" s="5"/>
      <c r="H201" s="5"/>
      <c r="I201" s="5"/>
      <c r="J201" s="5"/>
      <c r="K201" s="5"/>
      <c r="L201" s="1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</row>
    <row r="202" spans="3:51" x14ac:dyDescent="0.3">
      <c r="C202" s="5"/>
      <c r="D202" s="5"/>
      <c r="E202" s="5"/>
      <c r="F202" s="5"/>
      <c r="G202" s="5"/>
      <c r="H202" s="5"/>
      <c r="I202" s="5"/>
      <c r="J202" s="5"/>
      <c r="K202" s="5"/>
      <c r="L202" s="1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</row>
    <row r="203" spans="3:51" x14ac:dyDescent="0.3">
      <c r="C203" s="5"/>
      <c r="D203" s="5"/>
      <c r="E203" s="5"/>
      <c r="F203" s="5"/>
      <c r="G203" s="5"/>
      <c r="H203" s="5"/>
      <c r="I203" s="5"/>
      <c r="J203" s="5"/>
      <c r="K203" s="5"/>
      <c r="L203" s="1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</row>
    <row r="204" spans="3:51" x14ac:dyDescent="0.3">
      <c r="C204" s="5"/>
      <c r="D204" s="5"/>
      <c r="E204" s="5"/>
      <c r="F204" s="5"/>
      <c r="G204" s="5"/>
      <c r="H204" s="5"/>
      <c r="I204" s="5"/>
      <c r="J204" s="5"/>
      <c r="K204" s="5"/>
      <c r="L204" s="1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</row>
    <row r="205" spans="3:51" x14ac:dyDescent="0.3">
      <c r="C205" s="5"/>
      <c r="D205" s="5"/>
      <c r="E205" s="5"/>
      <c r="F205" s="5"/>
      <c r="G205" s="5"/>
      <c r="H205" s="5"/>
      <c r="I205" s="5"/>
      <c r="J205" s="5"/>
      <c r="K205" s="5"/>
      <c r="L205" s="1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</row>
    <row r="206" spans="3:51" x14ac:dyDescent="0.3">
      <c r="C206" s="5"/>
      <c r="D206" s="5"/>
      <c r="E206" s="5"/>
      <c r="F206" s="5"/>
      <c r="G206" s="5"/>
      <c r="H206" s="5"/>
      <c r="I206" s="5"/>
      <c r="J206" s="5"/>
      <c r="K206" s="5"/>
      <c r="L206" s="1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</row>
    <row r="207" spans="3:51" x14ac:dyDescent="0.3">
      <c r="C207" s="5"/>
      <c r="D207" s="5"/>
      <c r="E207" s="5"/>
      <c r="F207" s="5"/>
      <c r="G207" s="5"/>
      <c r="H207" s="5"/>
      <c r="I207" s="5"/>
      <c r="J207" s="5"/>
      <c r="K207" s="5"/>
      <c r="L207" s="14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</row>
    <row r="208" spans="3:51" x14ac:dyDescent="0.3">
      <c r="C208" s="5"/>
      <c r="D208" s="5"/>
      <c r="E208" s="5"/>
      <c r="F208" s="5"/>
      <c r="G208" s="5"/>
      <c r="H208" s="5"/>
      <c r="I208" s="5"/>
      <c r="J208" s="5"/>
      <c r="K208" s="5"/>
      <c r="L208" s="14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</row>
    <row r="209" spans="3:51" x14ac:dyDescent="0.3">
      <c r="C209" s="5"/>
      <c r="D209" s="5"/>
      <c r="E209" s="5"/>
      <c r="F209" s="5"/>
      <c r="G209" s="5"/>
      <c r="H209" s="5"/>
      <c r="I209" s="5"/>
      <c r="J209" s="5"/>
      <c r="K209" s="5"/>
      <c r="L209" s="14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</row>
    <row r="210" spans="3:51" x14ac:dyDescent="0.3">
      <c r="C210" s="5"/>
      <c r="D210" s="5"/>
      <c r="E210" s="5"/>
      <c r="F210" s="5"/>
      <c r="G210" s="5"/>
      <c r="H210" s="5"/>
      <c r="I210" s="5"/>
      <c r="J210" s="5"/>
      <c r="K210" s="5"/>
      <c r="L210" s="14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</row>
    <row r="211" spans="3:51" x14ac:dyDescent="0.3">
      <c r="C211" s="5"/>
      <c r="D211" s="5"/>
      <c r="E211" s="5"/>
      <c r="F211" s="5"/>
      <c r="G211" s="5"/>
      <c r="H211" s="5"/>
      <c r="I211" s="5"/>
      <c r="J211" s="5"/>
      <c r="K211" s="5"/>
      <c r="L211" s="14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</row>
    <row r="212" spans="3:51" x14ac:dyDescent="0.3">
      <c r="C212" s="5"/>
      <c r="D212" s="5"/>
      <c r="E212" s="5"/>
      <c r="F212" s="5"/>
      <c r="G212" s="5"/>
      <c r="H212" s="5"/>
      <c r="I212" s="5"/>
      <c r="J212" s="5"/>
      <c r="K212" s="5"/>
      <c r="L212" s="14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</row>
    <row r="213" spans="3:51" x14ac:dyDescent="0.3">
      <c r="C213" s="5"/>
      <c r="D213" s="5"/>
      <c r="E213" s="5"/>
      <c r="F213" s="5"/>
      <c r="G213" s="5"/>
      <c r="H213" s="5"/>
      <c r="I213" s="5"/>
      <c r="J213" s="5"/>
      <c r="K213" s="5"/>
      <c r="L213" s="14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</row>
    <row r="214" spans="3:51" x14ac:dyDescent="0.3">
      <c r="C214" s="5"/>
      <c r="D214" s="5"/>
      <c r="E214" s="5"/>
      <c r="F214" s="5"/>
      <c r="G214" s="5"/>
      <c r="H214" s="5"/>
      <c r="I214" s="5"/>
      <c r="J214" s="5"/>
      <c r="K214" s="5"/>
      <c r="L214" s="14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</row>
    <row r="215" spans="3:51" x14ac:dyDescent="0.3">
      <c r="C215" s="5"/>
      <c r="D215" s="5"/>
      <c r="E215" s="5"/>
      <c r="F215" s="5"/>
      <c r="G215" s="5"/>
      <c r="H215" s="5"/>
      <c r="I215" s="5"/>
      <c r="J215" s="5"/>
      <c r="K215" s="5"/>
      <c r="L215" s="14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</row>
    <row r="216" spans="3:51" x14ac:dyDescent="0.3">
      <c r="C216" s="5"/>
      <c r="D216" s="5"/>
      <c r="E216" s="5"/>
      <c r="F216" s="5"/>
      <c r="G216" s="5"/>
      <c r="H216" s="5"/>
      <c r="I216" s="5"/>
      <c r="J216" s="5"/>
      <c r="K216" s="5"/>
      <c r="L216" s="14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</row>
    <row r="217" spans="3:51" x14ac:dyDescent="0.3">
      <c r="C217" s="5"/>
      <c r="D217" s="5"/>
      <c r="E217" s="5"/>
      <c r="F217" s="5"/>
      <c r="G217" s="5"/>
      <c r="H217" s="5"/>
      <c r="I217" s="5"/>
      <c r="J217" s="5"/>
      <c r="K217" s="5"/>
      <c r="L217" s="14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</row>
    <row r="218" spans="3:51" x14ac:dyDescent="0.3">
      <c r="C218" s="5"/>
      <c r="D218" s="5"/>
      <c r="E218" s="5"/>
      <c r="F218" s="5"/>
      <c r="G218" s="5"/>
      <c r="H218" s="5"/>
      <c r="I218" s="5"/>
      <c r="J218" s="5"/>
      <c r="K218" s="5"/>
      <c r="L218" s="14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</row>
    <row r="219" spans="3:51" x14ac:dyDescent="0.3">
      <c r="C219" s="5"/>
      <c r="D219" s="5"/>
      <c r="E219" s="5"/>
      <c r="F219" s="5"/>
      <c r="G219" s="5"/>
      <c r="H219" s="5"/>
      <c r="I219" s="5"/>
      <c r="J219" s="5"/>
      <c r="K219" s="5"/>
      <c r="L219" s="14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</row>
    <row r="220" spans="3:51" x14ac:dyDescent="0.3">
      <c r="C220" s="5"/>
      <c r="D220" s="5"/>
      <c r="E220" s="5"/>
      <c r="F220" s="5"/>
      <c r="G220" s="5"/>
      <c r="H220" s="5"/>
      <c r="I220" s="5"/>
      <c r="J220" s="5"/>
      <c r="K220" s="5"/>
      <c r="L220" s="14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</row>
    <row r="221" spans="3:51" x14ac:dyDescent="0.3">
      <c r="C221" s="5"/>
      <c r="D221" s="5"/>
      <c r="E221" s="5"/>
      <c r="F221" s="5"/>
      <c r="G221" s="5"/>
      <c r="H221" s="5"/>
      <c r="I221" s="5"/>
      <c r="J221" s="5"/>
      <c r="K221" s="5"/>
      <c r="L221" s="14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</row>
    <row r="222" spans="3:51" x14ac:dyDescent="0.3">
      <c r="C222" s="5"/>
      <c r="D222" s="5"/>
      <c r="E222" s="5"/>
      <c r="F222" s="5"/>
      <c r="G222" s="5"/>
      <c r="H222" s="5"/>
      <c r="I222" s="5"/>
      <c r="J222" s="5"/>
      <c r="K222" s="5"/>
      <c r="L222" s="14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</row>
    <row r="223" spans="3:51" x14ac:dyDescent="0.3">
      <c r="C223" s="5"/>
      <c r="D223" s="5"/>
      <c r="E223" s="5"/>
      <c r="F223" s="5"/>
      <c r="G223" s="5"/>
      <c r="H223" s="5"/>
      <c r="I223" s="5"/>
      <c r="J223" s="5"/>
      <c r="K223" s="5"/>
      <c r="L223" s="14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</row>
    <row r="224" spans="3:51" x14ac:dyDescent="0.3">
      <c r="C224" s="5"/>
      <c r="D224" s="5"/>
      <c r="E224" s="5"/>
      <c r="F224" s="5"/>
      <c r="G224" s="5"/>
      <c r="H224" s="5"/>
      <c r="I224" s="5"/>
      <c r="J224" s="5"/>
      <c r="K224" s="5"/>
      <c r="L224" s="14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</row>
    <row r="225" spans="3:51" x14ac:dyDescent="0.3">
      <c r="C225" s="5"/>
      <c r="D225" s="5"/>
      <c r="E225" s="5"/>
      <c r="F225" s="5"/>
      <c r="G225" s="5"/>
      <c r="H225" s="5"/>
      <c r="I225" s="5"/>
      <c r="J225" s="5"/>
      <c r="K225" s="5"/>
      <c r="L225" s="14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</row>
    <row r="226" spans="3:51" x14ac:dyDescent="0.3">
      <c r="C226" s="5"/>
      <c r="D226" s="5"/>
      <c r="E226" s="5"/>
      <c r="F226" s="5"/>
      <c r="G226" s="5"/>
      <c r="H226" s="5"/>
      <c r="I226" s="5"/>
      <c r="J226" s="5"/>
      <c r="K226" s="5"/>
      <c r="L226" s="14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</row>
    <row r="227" spans="3:51" x14ac:dyDescent="0.3">
      <c r="C227" s="5"/>
      <c r="D227" s="5"/>
      <c r="E227" s="5"/>
      <c r="F227" s="5"/>
      <c r="G227" s="5"/>
      <c r="H227" s="5"/>
      <c r="I227" s="5"/>
      <c r="J227" s="5"/>
      <c r="K227" s="5"/>
      <c r="L227" s="14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</row>
    <row r="228" spans="3:51" x14ac:dyDescent="0.3">
      <c r="C228" s="5"/>
      <c r="D228" s="5"/>
      <c r="E228" s="5"/>
      <c r="F228" s="5"/>
      <c r="G228" s="5"/>
      <c r="H228" s="5"/>
      <c r="I228" s="5"/>
      <c r="J228" s="5"/>
      <c r="K228" s="5"/>
      <c r="L228" s="14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</row>
    <row r="229" spans="3:51" x14ac:dyDescent="0.3">
      <c r="C229" s="5"/>
      <c r="D229" s="5"/>
      <c r="E229" s="5"/>
      <c r="F229" s="5"/>
      <c r="G229" s="5"/>
      <c r="H229" s="5"/>
      <c r="I229" s="5"/>
      <c r="J229" s="5"/>
      <c r="K229" s="5"/>
      <c r="L229" s="14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</row>
    <row r="230" spans="3:51" x14ac:dyDescent="0.3">
      <c r="C230" s="5"/>
      <c r="D230" s="5"/>
      <c r="E230" s="5"/>
      <c r="F230" s="5"/>
      <c r="G230" s="5"/>
      <c r="H230" s="5"/>
      <c r="I230" s="5"/>
      <c r="J230" s="5"/>
      <c r="K230" s="5"/>
      <c r="L230" s="14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</row>
    <row r="231" spans="3:51" x14ac:dyDescent="0.3">
      <c r="C231" s="5"/>
      <c r="D231" s="5"/>
      <c r="E231" s="5"/>
      <c r="F231" s="5"/>
      <c r="G231" s="5"/>
      <c r="H231" s="5"/>
      <c r="I231" s="5"/>
      <c r="J231" s="5"/>
      <c r="K231" s="5"/>
      <c r="L231" s="14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</row>
    <row r="232" spans="3:51" x14ac:dyDescent="0.3">
      <c r="C232" s="5"/>
      <c r="D232" s="5"/>
      <c r="E232" s="5"/>
      <c r="F232" s="5"/>
      <c r="G232" s="5"/>
      <c r="H232" s="5"/>
      <c r="I232" s="5"/>
      <c r="J232" s="5"/>
      <c r="K232" s="5"/>
      <c r="L232" s="14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</row>
    <row r="233" spans="3:51" x14ac:dyDescent="0.3">
      <c r="C233" s="5"/>
      <c r="D233" s="5"/>
      <c r="E233" s="5"/>
      <c r="F233" s="5"/>
      <c r="G233" s="5"/>
      <c r="H233" s="5"/>
      <c r="I233" s="5"/>
      <c r="J233" s="5"/>
      <c r="K233" s="5"/>
      <c r="L233" s="14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</row>
    <row r="234" spans="3:51" x14ac:dyDescent="0.3">
      <c r="C234" s="5"/>
      <c r="D234" s="5"/>
      <c r="E234" s="5"/>
      <c r="F234" s="5"/>
      <c r="G234" s="5"/>
      <c r="H234" s="5"/>
      <c r="I234" s="5"/>
      <c r="J234" s="5"/>
      <c r="K234" s="5"/>
      <c r="L234" s="14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</row>
    <row r="235" spans="3:51" x14ac:dyDescent="0.3">
      <c r="C235" s="5"/>
      <c r="D235" s="5"/>
      <c r="E235" s="5"/>
      <c r="F235" s="5"/>
      <c r="G235" s="5"/>
      <c r="H235" s="5"/>
      <c r="I235" s="5"/>
      <c r="J235" s="5"/>
      <c r="K235" s="5"/>
      <c r="L235" s="14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</row>
    <row r="236" spans="3:51" x14ac:dyDescent="0.3">
      <c r="C236" s="5"/>
      <c r="D236" s="5"/>
      <c r="E236" s="5"/>
      <c r="F236" s="5"/>
      <c r="G236" s="5"/>
      <c r="H236" s="5"/>
      <c r="I236" s="5"/>
      <c r="J236" s="5"/>
      <c r="K236" s="5"/>
      <c r="L236" s="14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</row>
    <row r="237" spans="3:51" x14ac:dyDescent="0.3">
      <c r="C237" s="5"/>
      <c r="D237" s="5"/>
      <c r="E237" s="5"/>
      <c r="F237" s="5"/>
      <c r="G237" s="5"/>
      <c r="H237" s="5"/>
      <c r="I237" s="5"/>
      <c r="J237" s="5"/>
      <c r="K237" s="5"/>
      <c r="L237" s="14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</row>
    <row r="238" spans="3:51" x14ac:dyDescent="0.3">
      <c r="C238" s="5"/>
      <c r="D238" s="5"/>
      <c r="E238" s="5"/>
      <c r="F238" s="5"/>
      <c r="G238" s="5"/>
      <c r="H238" s="5"/>
      <c r="I238" s="5"/>
      <c r="J238" s="5"/>
      <c r="K238" s="5"/>
      <c r="L238" s="14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</row>
    <row r="239" spans="3:51" x14ac:dyDescent="0.3">
      <c r="C239" s="5"/>
      <c r="D239" s="5"/>
      <c r="E239" s="5"/>
      <c r="F239" s="5"/>
      <c r="G239" s="5"/>
      <c r="H239" s="5"/>
      <c r="I239" s="5"/>
      <c r="J239" s="5"/>
      <c r="K239" s="5"/>
      <c r="L239" s="14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</row>
    <row r="240" spans="3:51" x14ac:dyDescent="0.3">
      <c r="C240" s="5"/>
      <c r="D240" s="5"/>
      <c r="E240" s="5"/>
      <c r="F240" s="5"/>
      <c r="G240" s="5"/>
      <c r="H240" s="5"/>
      <c r="I240" s="5"/>
      <c r="J240" s="5"/>
      <c r="K240" s="5"/>
      <c r="L240" s="14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</row>
    <row r="241" spans="3:51" x14ac:dyDescent="0.3">
      <c r="C241" s="5"/>
      <c r="D241" s="5"/>
      <c r="E241" s="5"/>
      <c r="F241" s="5"/>
      <c r="G241" s="5"/>
      <c r="H241" s="5"/>
      <c r="I241" s="5"/>
      <c r="J241" s="5"/>
      <c r="K241" s="5"/>
      <c r="L241" s="14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</row>
    <row r="242" spans="3:51" x14ac:dyDescent="0.3">
      <c r="C242" s="5"/>
      <c r="D242" s="5"/>
      <c r="E242" s="5"/>
      <c r="F242" s="5"/>
      <c r="G242" s="5"/>
      <c r="H242" s="5"/>
      <c r="I242" s="5"/>
      <c r="J242" s="5"/>
      <c r="K242" s="5"/>
      <c r="L242" s="14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</row>
    <row r="243" spans="3:51" x14ac:dyDescent="0.3">
      <c r="C243" s="5"/>
      <c r="D243" s="5"/>
      <c r="E243" s="5"/>
      <c r="F243" s="5"/>
      <c r="G243" s="5"/>
      <c r="H243" s="5"/>
      <c r="I243" s="5"/>
      <c r="J243" s="5"/>
      <c r="K243" s="5"/>
      <c r="L243" s="14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</row>
    <row r="244" spans="3:51" x14ac:dyDescent="0.3">
      <c r="C244" s="5"/>
      <c r="D244" s="5"/>
      <c r="E244" s="5"/>
      <c r="F244" s="5"/>
      <c r="G244" s="5"/>
      <c r="H244" s="5"/>
      <c r="I244" s="5"/>
      <c r="J244" s="5"/>
      <c r="K244" s="5"/>
      <c r="L244" s="14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</row>
    <row r="245" spans="3:51" x14ac:dyDescent="0.3">
      <c r="C245" s="5"/>
      <c r="D245" s="5"/>
      <c r="E245" s="5"/>
      <c r="F245" s="5"/>
      <c r="G245" s="5"/>
      <c r="H245" s="5"/>
      <c r="I245" s="5"/>
      <c r="J245" s="5"/>
      <c r="K245" s="5"/>
      <c r="L245" s="14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</row>
    <row r="246" spans="3:51" x14ac:dyDescent="0.3">
      <c r="C246" s="5"/>
      <c r="D246" s="5"/>
      <c r="E246" s="5"/>
      <c r="F246" s="5"/>
      <c r="G246" s="5"/>
      <c r="H246" s="5"/>
      <c r="I246" s="5"/>
      <c r="J246" s="5"/>
      <c r="K246" s="5"/>
      <c r="L246" s="14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</row>
    <row r="247" spans="3:51" x14ac:dyDescent="0.3">
      <c r="C247" s="5"/>
      <c r="D247" s="5"/>
      <c r="E247" s="5"/>
      <c r="F247" s="5"/>
      <c r="G247" s="5"/>
      <c r="H247" s="5"/>
      <c r="I247" s="5"/>
      <c r="J247" s="5"/>
      <c r="K247" s="5"/>
      <c r="L247" s="14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</row>
    <row r="248" spans="3:51" x14ac:dyDescent="0.3">
      <c r="C248" s="5"/>
      <c r="D248" s="5"/>
      <c r="E248" s="5"/>
      <c r="F248" s="5"/>
      <c r="G248" s="5"/>
      <c r="H248" s="5"/>
      <c r="I248" s="5"/>
      <c r="J248" s="5"/>
      <c r="K248" s="5"/>
      <c r="L248" s="14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</row>
    <row r="249" spans="3:51" x14ac:dyDescent="0.3">
      <c r="C249" s="5"/>
      <c r="D249" s="5"/>
      <c r="E249" s="5"/>
      <c r="F249" s="5"/>
      <c r="G249" s="5"/>
      <c r="H249" s="5"/>
      <c r="I249" s="5"/>
      <c r="J249" s="5"/>
      <c r="K249" s="5"/>
      <c r="L249" s="14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</row>
    <row r="250" spans="3:51" x14ac:dyDescent="0.3">
      <c r="C250" s="5"/>
      <c r="D250" s="5"/>
      <c r="E250" s="5"/>
      <c r="F250" s="5"/>
      <c r="G250" s="5"/>
      <c r="H250" s="5"/>
      <c r="I250" s="5"/>
      <c r="J250" s="5"/>
      <c r="K250" s="5"/>
      <c r="L250" s="14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</row>
    <row r="251" spans="3:51" x14ac:dyDescent="0.3">
      <c r="C251" s="5"/>
      <c r="D251" s="5"/>
      <c r="E251" s="5"/>
      <c r="F251" s="5"/>
      <c r="G251" s="5"/>
      <c r="H251" s="5"/>
      <c r="I251" s="5"/>
      <c r="J251" s="5"/>
      <c r="K251" s="5"/>
      <c r="L251" s="14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</row>
    <row r="252" spans="3:51" x14ac:dyDescent="0.3">
      <c r="C252" s="5"/>
      <c r="D252" s="5"/>
      <c r="E252" s="5"/>
      <c r="F252" s="5"/>
      <c r="G252" s="5"/>
      <c r="H252" s="5"/>
      <c r="I252" s="5"/>
      <c r="J252" s="5"/>
      <c r="K252" s="5"/>
      <c r="L252" s="14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</row>
    <row r="253" spans="3:51" x14ac:dyDescent="0.3">
      <c r="C253" s="5"/>
      <c r="D253" s="5"/>
      <c r="E253" s="5"/>
      <c r="F253" s="5"/>
      <c r="G253" s="5"/>
      <c r="H253" s="5"/>
      <c r="I253" s="5"/>
      <c r="J253" s="5"/>
      <c r="K253" s="5"/>
      <c r="L253" s="14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</row>
    <row r="254" spans="3:51" x14ac:dyDescent="0.3">
      <c r="C254" s="5"/>
      <c r="D254" s="5"/>
      <c r="E254" s="5"/>
      <c r="F254" s="5"/>
      <c r="G254" s="5"/>
      <c r="H254" s="5"/>
      <c r="I254" s="5"/>
      <c r="J254" s="5"/>
      <c r="K254" s="5"/>
      <c r="L254" s="14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</row>
    <row r="255" spans="3:51" x14ac:dyDescent="0.3">
      <c r="C255" s="5"/>
      <c r="D255" s="5"/>
      <c r="E255" s="5"/>
      <c r="F255" s="5"/>
      <c r="G255" s="5"/>
      <c r="H255" s="5"/>
      <c r="I255" s="5"/>
      <c r="J255" s="5"/>
      <c r="K255" s="5"/>
      <c r="L255" s="14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</row>
    <row r="256" spans="3:51" x14ac:dyDescent="0.3">
      <c r="C256" s="5"/>
      <c r="D256" s="5"/>
      <c r="E256" s="5"/>
      <c r="F256" s="5"/>
      <c r="G256" s="5"/>
      <c r="H256" s="5"/>
      <c r="I256" s="5"/>
      <c r="J256" s="5"/>
      <c r="K256" s="5"/>
      <c r="L256" s="14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</row>
    <row r="257" spans="3:51" x14ac:dyDescent="0.3">
      <c r="C257" s="5"/>
      <c r="D257" s="5"/>
      <c r="E257" s="5"/>
      <c r="F257" s="5"/>
      <c r="G257" s="5"/>
      <c r="H257" s="5"/>
      <c r="I257" s="5"/>
      <c r="J257" s="5"/>
      <c r="K257" s="5"/>
      <c r="L257" s="14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</row>
    <row r="258" spans="3:51" x14ac:dyDescent="0.3">
      <c r="C258" s="5"/>
      <c r="D258" s="5"/>
      <c r="E258" s="5"/>
      <c r="F258" s="5"/>
      <c r="G258" s="5"/>
      <c r="H258" s="5"/>
      <c r="I258" s="5"/>
      <c r="J258" s="5"/>
      <c r="K258" s="5"/>
      <c r="L258" s="14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</row>
    <row r="259" spans="3:51" x14ac:dyDescent="0.3">
      <c r="C259" s="5"/>
      <c r="D259" s="5"/>
      <c r="E259" s="5"/>
      <c r="F259" s="5"/>
      <c r="G259" s="5"/>
      <c r="H259" s="5"/>
      <c r="I259" s="5"/>
      <c r="J259" s="5"/>
      <c r="K259" s="5"/>
      <c r="L259" s="14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</row>
    <row r="260" spans="3:51" x14ac:dyDescent="0.3">
      <c r="C260" s="5"/>
      <c r="D260" s="5"/>
      <c r="E260" s="5"/>
      <c r="F260" s="5"/>
      <c r="G260" s="5"/>
      <c r="H260" s="5"/>
      <c r="I260" s="5"/>
      <c r="J260" s="5"/>
      <c r="K260" s="5"/>
      <c r="L260" s="14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</row>
    <row r="261" spans="3:51" x14ac:dyDescent="0.3">
      <c r="C261" s="5"/>
      <c r="D261" s="5"/>
      <c r="E261" s="5"/>
      <c r="F261" s="5"/>
      <c r="G261" s="5"/>
      <c r="H261" s="5"/>
      <c r="I261" s="5"/>
      <c r="J261" s="5"/>
      <c r="K261" s="5"/>
      <c r="L261" s="14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</row>
    <row r="262" spans="3:51" x14ac:dyDescent="0.3">
      <c r="C262" s="5"/>
      <c r="D262" s="5"/>
      <c r="E262" s="5"/>
      <c r="F262" s="5"/>
      <c r="G262" s="5"/>
      <c r="H262" s="5"/>
      <c r="I262" s="5"/>
      <c r="J262" s="5"/>
      <c r="K262" s="5"/>
      <c r="L262" s="14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</row>
    <row r="263" spans="3:51" x14ac:dyDescent="0.3">
      <c r="C263" s="5"/>
      <c r="D263" s="5"/>
      <c r="E263" s="5"/>
      <c r="F263" s="5"/>
      <c r="G263" s="5"/>
      <c r="H263" s="5"/>
      <c r="I263" s="5"/>
      <c r="J263" s="5"/>
      <c r="K263" s="5"/>
      <c r="L263" s="14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</row>
    <row r="264" spans="3:51" x14ac:dyDescent="0.3">
      <c r="C264" s="5"/>
      <c r="D264" s="5"/>
      <c r="E264" s="5"/>
      <c r="F264" s="5"/>
      <c r="G264" s="5"/>
      <c r="H264" s="5"/>
      <c r="I264" s="5"/>
      <c r="J264" s="5"/>
      <c r="K264" s="5"/>
      <c r="L264" s="14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</row>
    <row r="265" spans="3:51" x14ac:dyDescent="0.3">
      <c r="C265" s="5"/>
      <c r="D265" s="5"/>
      <c r="E265" s="5"/>
      <c r="F265" s="5"/>
      <c r="G265" s="5"/>
      <c r="H265" s="5"/>
      <c r="I265" s="5"/>
      <c r="J265" s="5"/>
      <c r="K265" s="5"/>
      <c r="L265" s="14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</row>
    <row r="266" spans="3:51" x14ac:dyDescent="0.3">
      <c r="C266" s="5"/>
      <c r="D266" s="5"/>
      <c r="E266" s="5"/>
      <c r="F266" s="5"/>
      <c r="G266" s="5"/>
      <c r="H266" s="5"/>
      <c r="I266" s="5"/>
      <c r="J266" s="5"/>
      <c r="K266" s="5"/>
      <c r="L266" s="14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</row>
    <row r="267" spans="3:51" x14ac:dyDescent="0.3">
      <c r="C267" s="5"/>
      <c r="D267" s="5"/>
      <c r="E267" s="5"/>
      <c r="F267" s="5"/>
      <c r="G267" s="5"/>
      <c r="H267" s="5"/>
      <c r="I267" s="5"/>
      <c r="J267" s="5"/>
      <c r="K267" s="5"/>
      <c r="L267" s="14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</row>
    <row r="268" spans="3:51" x14ac:dyDescent="0.3">
      <c r="C268" s="5"/>
      <c r="D268" s="5"/>
      <c r="E268" s="5"/>
      <c r="F268" s="5"/>
      <c r="G268" s="5"/>
      <c r="H268" s="5"/>
      <c r="I268" s="5"/>
      <c r="J268" s="5"/>
      <c r="K268" s="5"/>
      <c r="L268" s="14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</row>
    <row r="269" spans="3:51" x14ac:dyDescent="0.3">
      <c r="C269" s="5"/>
      <c r="D269" s="5"/>
      <c r="E269" s="5"/>
      <c r="F269" s="5"/>
      <c r="G269" s="5"/>
      <c r="H269" s="5"/>
      <c r="I269" s="5"/>
      <c r="J269" s="5"/>
      <c r="K269" s="5"/>
      <c r="L269" s="14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</row>
    <row r="270" spans="3:51" x14ac:dyDescent="0.3">
      <c r="C270" s="5"/>
      <c r="D270" s="5"/>
      <c r="E270" s="5"/>
      <c r="F270" s="5"/>
      <c r="G270" s="5"/>
      <c r="H270" s="5"/>
      <c r="I270" s="5"/>
      <c r="J270" s="5"/>
      <c r="K270" s="5"/>
      <c r="L270" s="14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</row>
    <row r="271" spans="3:51" x14ac:dyDescent="0.3">
      <c r="C271" s="5"/>
      <c r="D271" s="5"/>
      <c r="E271" s="5"/>
      <c r="F271" s="5"/>
      <c r="G271" s="5"/>
      <c r="H271" s="5"/>
      <c r="I271" s="5"/>
      <c r="J271" s="5"/>
      <c r="K271" s="5"/>
      <c r="L271" s="14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</row>
    <row r="272" spans="3:51" x14ac:dyDescent="0.3">
      <c r="C272" s="5"/>
      <c r="D272" s="5"/>
      <c r="E272" s="5"/>
      <c r="F272" s="5"/>
      <c r="G272" s="5"/>
      <c r="H272" s="5"/>
      <c r="I272" s="5"/>
      <c r="J272" s="5"/>
      <c r="K272" s="5"/>
      <c r="L272" s="14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</row>
    <row r="273" spans="3:51" x14ac:dyDescent="0.3">
      <c r="C273" s="5"/>
      <c r="D273" s="5"/>
      <c r="E273" s="5"/>
      <c r="F273" s="5"/>
      <c r="G273" s="5"/>
      <c r="H273" s="5"/>
      <c r="I273" s="5"/>
      <c r="J273" s="5"/>
      <c r="K273" s="5"/>
      <c r="L273" s="14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</row>
    <row r="274" spans="3:51" x14ac:dyDescent="0.3">
      <c r="C274" s="5"/>
      <c r="D274" s="5"/>
      <c r="E274" s="5"/>
      <c r="F274" s="5"/>
      <c r="G274" s="5"/>
      <c r="H274" s="5"/>
      <c r="I274" s="5"/>
      <c r="J274" s="5"/>
      <c r="K274" s="5"/>
      <c r="L274" s="14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</row>
    <row r="275" spans="3:51" x14ac:dyDescent="0.3">
      <c r="C275" s="5"/>
      <c r="D275" s="5"/>
      <c r="E275" s="5"/>
      <c r="F275" s="5"/>
      <c r="G275" s="5"/>
      <c r="H275" s="5"/>
      <c r="I275" s="5"/>
      <c r="J275" s="5"/>
      <c r="K275" s="5"/>
      <c r="L275" s="14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</row>
    <row r="276" spans="3:51" x14ac:dyDescent="0.3">
      <c r="C276" s="5"/>
      <c r="D276" s="5"/>
      <c r="E276" s="5"/>
      <c r="F276" s="5"/>
      <c r="G276" s="5"/>
      <c r="H276" s="5"/>
      <c r="I276" s="5"/>
      <c r="J276" s="5"/>
      <c r="K276" s="5"/>
      <c r="L276" s="14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</row>
    <row r="277" spans="3:51" x14ac:dyDescent="0.3">
      <c r="C277" s="5"/>
      <c r="D277" s="5"/>
      <c r="E277" s="5"/>
      <c r="F277" s="5"/>
      <c r="G277" s="5"/>
      <c r="H277" s="5"/>
      <c r="I277" s="5"/>
      <c r="J277" s="5"/>
      <c r="K277" s="5"/>
      <c r="L277" s="14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</row>
    <row r="278" spans="3:51" x14ac:dyDescent="0.3">
      <c r="C278" s="5"/>
      <c r="D278" s="5"/>
      <c r="E278" s="5"/>
      <c r="F278" s="5"/>
      <c r="G278" s="5"/>
      <c r="H278" s="5"/>
      <c r="I278" s="5"/>
      <c r="J278" s="5"/>
      <c r="K278" s="5"/>
      <c r="L278" s="14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</row>
    <row r="279" spans="3:51" x14ac:dyDescent="0.3">
      <c r="C279" s="5"/>
      <c r="D279" s="5"/>
      <c r="E279" s="5"/>
      <c r="F279" s="5"/>
      <c r="G279" s="5"/>
      <c r="H279" s="5"/>
      <c r="I279" s="5"/>
      <c r="J279" s="5"/>
      <c r="K279" s="5"/>
      <c r="L279" s="14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</row>
    <row r="280" spans="3:51" x14ac:dyDescent="0.3">
      <c r="C280" s="5"/>
      <c r="D280" s="5"/>
      <c r="E280" s="5"/>
      <c r="F280" s="5"/>
      <c r="G280" s="5"/>
      <c r="H280" s="5"/>
      <c r="I280" s="5"/>
      <c r="J280" s="5"/>
      <c r="K280" s="5"/>
      <c r="L280" s="14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</row>
    <row r="281" spans="3:51" x14ac:dyDescent="0.3">
      <c r="C281" s="5"/>
      <c r="D281" s="5"/>
      <c r="E281" s="5"/>
      <c r="F281" s="5"/>
      <c r="G281" s="5"/>
      <c r="H281" s="5"/>
      <c r="I281" s="5"/>
      <c r="J281" s="5"/>
      <c r="K281" s="5"/>
      <c r="L281" s="14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</row>
    <row r="282" spans="3:51" x14ac:dyDescent="0.3">
      <c r="C282" s="5"/>
      <c r="D282" s="5"/>
      <c r="E282" s="5"/>
      <c r="F282" s="5"/>
      <c r="G282" s="5"/>
      <c r="H282" s="5"/>
      <c r="I282" s="5"/>
      <c r="J282" s="5"/>
      <c r="K282" s="5"/>
      <c r="L282" s="14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</row>
    <row r="283" spans="3:51" x14ac:dyDescent="0.3">
      <c r="C283" s="5"/>
      <c r="D283" s="5"/>
      <c r="E283" s="5"/>
      <c r="F283" s="5"/>
      <c r="G283" s="5"/>
      <c r="H283" s="5"/>
      <c r="I283" s="5"/>
      <c r="J283" s="5"/>
      <c r="K283" s="5"/>
      <c r="L283" s="14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3:51" x14ac:dyDescent="0.3">
      <c r="C284" s="5"/>
      <c r="D284" s="5"/>
      <c r="E284" s="5"/>
      <c r="F284" s="5"/>
      <c r="G284" s="5"/>
      <c r="H284" s="5"/>
      <c r="I284" s="5"/>
      <c r="J284" s="5"/>
      <c r="K284" s="5"/>
      <c r="L284" s="14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</sheetData>
  <phoneticPr fontId="0" type="noConversion"/>
  <pageMargins left="0.75" right="0.75" top="1" bottom="1" header="0.5" footer="0.5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long term 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Kato</dc:creator>
  <cp:lastModifiedBy>Austin Bleess</cp:lastModifiedBy>
  <cp:lastPrinted>2007-07-30T16:24:11Z</cp:lastPrinted>
  <dcterms:created xsi:type="dcterms:W3CDTF">1998-06-24T15:23:28Z</dcterms:created>
  <dcterms:modified xsi:type="dcterms:W3CDTF">2020-03-30T14:10:08Z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</Properties>
</file>